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LICITAÇÕES - 2021 - 2022 - 2023 - 2024 - 2025 - 2026\Licitações 2026\TERCEIRIZADA\"/>
    </mc:Choice>
  </mc:AlternateContent>
  <bookViews>
    <workbookView xWindow="135" yWindow="585" windowWidth="22710" windowHeight="8670" firstSheet="5" activeTab="5"/>
  </bookViews>
  <sheets>
    <sheet name="AUXILIAR DE COZINHA - 44 HORAS " sheetId="1" r:id="rId1"/>
    <sheet name="AUXILIAR SERVICOS GERAIS " sheetId="2" r:id="rId2"/>
    <sheet name="COLETOR DE LIXO 44 HORAS  (2)" sheetId="3" r:id="rId3"/>
    <sheet name="CONTROLADOR DE ACESSO" sheetId="4" r:id="rId4"/>
    <sheet name="ENCARREGADO" sheetId="5" r:id="rId5"/>
    <sheet name="JARDINEIRO" sheetId="6" r:id="rId6"/>
    <sheet name="OFICIAL DE MANUTENÇÃO PREDIAL " sheetId="7" r:id="rId7"/>
    <sheet name="RECEPCIONISTA" sheetId="8" r:id="rId8"/>
    <sheet name="SERVENTE HOSPITALAR - 44 HO (3)" sheetId="9" r:id="rId9"/>
    <sheet name="VARREDORES" sheetId="10" r:id="rId10"/>
  </sheets>
  <definedNames>
    <definedName name="ADM">#REF!</definedName>
    <definedName name="LUCROS">#REF!</definedName>
  </definedNames>
  <calcPr calcId="162913"/>
</workbook>
</file>

<file path=xl/calcChain.xml><?xml version="1.0" encoding="utf-8"?>
<calcChain xmlns="http://schemas.openxmlformats.org/spreadsheetml/2006/main">
  <c r="E17" i="10" l="1"/>
  <c r="E17" i="9"/>
  <c r="E17" i="2" l="1"/>
  <c r="D124" i="10"/>
  <c r="D123" i="10"/>
  <c r="E114" i="10"/>
  <c r="E137" i="10" s="1"/>
  <c r="E100" i="10"/>
  <c r="D100" i="10"/>
  <c r="E105" i="10" s="1"/>
  <c r="D89" i="10"/>
  <c r="D88" i="10"/>
  <c r="D87" i="10"/>
  <c r="D86" i="10"/>
  <c r="D85" i="10"/>
  <c r="D73" i="10"/>
  <c r="D72" i="10"/>
  <c r="D70" i="10"/>
  <c r="D71" i="10" s="1"/>
  <c r="E57" i="10"/>
  <c r="E65" i="10" s="1"/>
  <c r="F53" i="10"/>
  <c r="D44" i="10"/>
  <c r="D27" i="10"/>
  <c r="D29" i="10" s="1"/>
  <c r="E15" i="10"/>
  <c r="E21" i="10" s="1"/>
  <c r="D124" i="9"/>
  <c r="D123" i="9"/>
  <c r="D122" i="9"/>
  <c r="D127" i="9" s="1"/>
  <c r="E114" i="9"/>
  <c r="E137" i="9" s="1"/>
  <c r="E100" i="9"/>
  <c r="D100" i="9"/>
  <c r="E105" i="9" s="1"/>
  <c r="D89" i="9"/>
  <c r="D88" i="9"/>
  <c r="D87" i="9"/>
  <c r="D86" i="9"/>
  <c r="D85" i="9"/>
  <c r="D73" i="9"/>
  <c r="D75" i="9" s="1"/>
  <c r="D72" i="9"/>
  <c r="D70" i="9"/>
  <c r="D71" i="9" s="1"/>
  <c r="E57" i="9"/>
  <c r="E65" i="9" s="1"/>
  <c r="F53" i="9"/>
  <c r="F52" i="9"/>
  <c r="D44" i="9"/>
  <c r="D27" i="9"/>
  <c r="D29" i="9" s="1"/>
  <c r="E15" i="9"/>
  <c r="E21" i="9" s="1"/>
  <c r="D124" i="8"/>
  <c r="D123" i="8"/>
  <c r="D122" i="8"/>
  <c r="D127" i="8" s="1"/>
  <c r="E114" i="8"/>
  <c r="E137" i="8" s="1"/>
  <c r="E100" i="8"/>
  <c r="D100" i="8"/>
  <c r="E105" i="8" s="1"/>
  <c r="D89" i="8"/>
  <c r="D88" i="8"/>
  <c r="E88" i="8" s="1"/>
  <c r="D87" i="8"/>
  <c r="D86" i="8"/>
  <c r="D85" i="8"/>
  <c r="D73" i="8"/>
  <c r="D75" i="8" s="1"/>
  <c r="E75" i="8" s="1"/>
  <c r="D72" i="8"/>
  <c r="E72" i="8" s="1"/>
  <c r="D70" i="8"/>
  <c r="E65" i="8"/>
  <c r="E57" i="8"/>
  <c r="F53" i="8"/>
  <c r="F52" i="8"/>
  <c r="D44" i="8"/>
  <c r="D27" i="8"/>
  <c r="E21" i="8"/>
  <c r="E133" i="8" s="1"/>
  <c r="E137" i="7"/>
  <c r="D124" i="7"/>
  <c r="D123" i="7"/>
  <c r="D122" i="7" s="1"/>
  <c r="D127" i="7" s="1"/>
  <c r="E114" i="7"/>
  <c r="E100" i="7"/>
  <c r="D100" i="7"/>
  <c r="E105" i="7" s="1"/>
  <c r="D89" i="7"/>
  <c r="D88" i="7"/>
  <c r="D87" i="7"/>
  <c r="D86" i="7"/>
  <c r="D85" i="7"/>
  <c r="D75" i="7"/>
  <c r="D74" i="7"/>
  <c r="D73" i="7"/>
  <c r="D72" i="7"/>
  <c r="D70" i="7"/>
  <c r="D71" i="7" s="1"/>
  <c r="E65" i="7"/>
  <c r="E57" i="7"/>
  <c r="F53" i="7"/>
  <c r="D44" i="7"/>
  <c r="D27" i="7"/>
  <c r="D29" i="7" s="1"/>
  <c r="E15" i="7"/>
  <c r="F52" i="7" s="1"/>
  <c r="E137" i="6"/>
  <c r="D124" i="6"/>
  <c r="D123" i="6"/>
  <c r="D122" i="6" s="1"/>
  <c r="D127" i="6" s="1"/>
  <c r="E114" i="6"/>
  <c r="E100" i="6"/>
  <c r="D100" i="6"/>
  <c r="E105" i="6" s="1"/>
  <c r="D89" i="6"/>
  <c r="D88" i="6"/>
  <c r="D87" i="6"/>
  <c r="D86" i="6"/>
  <c r="D85" i="6"/>
  <c r="D73" i="6"/>
  <c r="D75" i="6" s="1"/>
  <c r="D72" i="6"/>
  <c r="D70" i="6"/>
  <c r="E57" i="6"/>
  <c r="E65" i="6" s="1"/>
  <c r="F53" i="6"/>
  <c r="D44" i="6"/>
  <c r="D27" i="6"/>
  <c r="E15" i="6"/>
  <c r="F52" i="6" s="1"/>
  <c r="D124" i="5"/>
  <c r="D123" i="5"/>
  <c r="D122" i="5" s="1"/>
  <c r="D127" i="5" s="1"/>
  <c r="E114" i="5"/>
  <c r="E137" i="5" s="1"/>
  <c r="E100" i="5"/>
  <c r="D100" i="5"/>
  <c r="E105" i="5" s="1"/>
  <c r="D89" i="5"/>
  <c r="D88" i="5"/>
  <c r="D87" i="5"/>
  <c r="D86" i="5"/>
  <c r="D85" i="5"/>
  <c r="D73" i="5"/>
  <c r="D75" i="5" s="1"/>
  <c r="D72" i="5"/>
  <c r="D70" i="5"/>
  <c r="D71" i="5" s="1"/>
  <c r="E57" i="5"/>
  <c r="E65" i="5" s="1"/>
  <c r="F53" i="5"/>
  <c r="D44" i="5"/>
  <c r="D27" i="5"/>
  <c r="D29" i="5" s="1"/>
  <c r="E15" i="5"/>
  <c r="E21" i="5" s="1"/>
  <c r="D124" i="4"/>
  <c r="D123" i="4"/>
  <c r="E114" i="4"/>
  <c r="E137" i="4" s="1"/>
  <c r="E100" i="4"/>
  <c r="D100" i="4"/>
  <c r="E105" i="4" s="1"/>
  <c r="D89" i="4"/>
  <c r="D88" i="4"/>
  <c r="D87" i="4"/>
  <c r="D86" i="4"/>
  <c r="D85" i="4"/>
  <c r="D73" i="4"/>
  <c r="D72" i="4"/>
  <c r="D70" i="4"/>
  <c r="D71" i="4" s="1"/>
  <c r="E57" i="4"/>
  <c r="E65" i="4" s="1"/>
  <c r="F53" i="4"/>
  <c r="D44" i="4"/>
  <c r="D27" i="4"/>
  <c r="D29" i="4" s="1"/>
  <c r="E15" i="4"/>
  <c r="E21" i="4" s="1"/>
  <c r="E84" i="4" s="1"/>
  <c r="D124" i="3"/>
  <c r="D123" i="3"/>
  <c r="D122" i="3" s="1"/>
  <c r="D127" i="3" s="1"/>
  <c r="E114" i="3"/>
  <c r="E137" i="3" s="1"/>
  <c r="E100" i="3"/>
  <c r="D100" i="3"/>
  <c r="E105" i="3" s="1"/>
  <c r="D89" i="3"/>
  <c r="D88" i="3"/>
  <c r="D87" i="3"/>
  <c r="D86" i="3"/>
  <c r="D91" i="3" s="1"/>
  <c r="D85" i="3"/>
  <c r="D73" i="3"/>
  <c r="D75" i="3" s="1"/>
  <c r="D72" i="3"/>
  <c r="D71" i="3"/>
  <c r="D70" i="3"/>
  <c r="E57" i="3"/>
  <c r="E65" i="3" s="1"/>
  <c r="F53" i="3"/>
  <c r="D44" i="3"/>
  <c r="D27" i="3"/>
  <c r="E17" i="3"/>
  <c r="E15" i="3"/>
  <c r="E21" i="3" s="1"/>
  <c r="E28" i="3" s="1"/>
  <c r="D124" i="2"/>
  <c r="D123" i="2"/>
  <c r="D122" i="2" s="1"/>
  <c r="D127" i="2" s="1"/>
  <c r="E114" i="2"/>
  <c r="E137" i="2" s="1"/>
  <c r="E100" i="2"/>
  <c r="D100" i="2"/>
  <c r="E105" i="2" s="1"/>
  <c r="D89" i="2"/>
  <c r="D88" i="2"/>
  <c r="D87" i="2"/>
  <c r="D86" i="2"/>
  <c r="D85" i="2"/>
  <c r="D75" i="2"/>
  <c r="D73" i="2"/>
  <c r="D74" i="2" s="1"/>
  <c r="D72" i="2"/>
  <c r="D70" i="2"/>
  <c r="E57" i="2"/>
  <c r="E65" i="2" s="1"/>
  <c r="F53" i="2"/>
  <c r="D44" i="2"/>
  <c r="D29" i="2"/>
  <c r="D27" i="2"/>
  <c r="E21" i="2"/>
  <c r="D124" i="1"/>
  <c r="D122" i="1" s="1"/>
  <c r="D127" i="1" s="1"/>
  <c r="D123" i="1"/>
  <c r="E114" i="1"/>
  <c r="E137" i="1" s="1"/>
  <c r="E100" i="1"/>
  <c r="D100" i="1"/>
  <c r="E105" i="1" s="1"/>
  <c r="D89" i="1"/>
  <c r="D88" i="1"/>
  <c r="D87" i="1"/>
  <c r="D86" i="1"/>
  <c r="D85" i="1"/>
  <c r="D91" i="1" s="1"/>
  <c r="D75" i="1"/>
  <c r="D73" i="1"/>
  <c r="D74" i="1" s="1"/>
  <c r="D72" i="1"/>
  <c r="D70" i="1"/>
  <c r="E57" i="1"/>
  <c r="E65" i="1" s="1"/>
  <c r="F53" i="1"/>
  <c r="D44" i="1"/>
  <c r="D27" i="1"/>
  <c r="E15" i="1"/>
  <c r="F52" i="1" s="1"/>
  <c r="E71" i="3" l="1"/>
  <c r="F52" i="3"/>
  <c r="E72" i="3"/>
  <c r="E73" i="8"/>
  <c r="E85" i="8"/>
  <c r="E89" i="8"/>
  <c r="E85" i="9"/>
  <c r="D91" i="9"/>
  <c r="D91" i="10"/>
  <c r="E88" i="3"/>
  <c r="D122" i="4"/>
  <c r="D127" i="4" s="1"/>
  <c r="E27" i="8"/>
  <c r="D74" i="8"/>
  <c r="E74" i="8" s="1"/>
  <c r="E86" i="8"/>
  <c r="E72" i="9"/>
  <c r="D122" i="10"/>
  <c r="D127" i="10" s="1"/>
  <c r="E70" i="3"/>
  <c r="E89" i="3"/>
  <c r="D29" i="8"/>
  <c r="E87" i="8"/>
  <c r="F52" i="10"/>
  <c r="E72" i="5"/>
  <c r="E87" i="5"/>
  <c r="F52" i="5"/>
  <c r="E71" i="4"/>
  <c r="E73" i="4"/>
  <c r="F52" i="4"/>
  <c r="E86" i="4"/>
  <c r="E75" i="3"/>
  <c r="E85" i="3"/>
  <c r="E133" i="3"/>
  <c r="E27" i="3"/>
  <c r="E29" i="3" s="1"/>
  <c r="E43" i="3" s="1"/>
  <c r="E87" i="3"/>
  <c r="E75" i="2"/>
  <c r="E74" i="2"/>
  <c r="E38" i="3"/>
  <c r="E63" i="3"/>
  <c r="E133" i="2"/>
  <c r="E85" i="2"/>
  <c r="E28" i="2"/>
  <c r="E90" i="2"/>
  <c r="E84" i="2"/>
  <c r="E73" i="2"/>
  <c r="E72" i="2"/>
  <c r="E88" i="10"/>
  <c r="E71" i="10"/>
  <c r="E90" i="10"/>
  <c r="E89" i="10"/>
  <c r="E133" i="10"/>
  <c r="E85" i="10"/>
  <c r="E84" i="10"/>
  <c r="E28" i="10"/>
  <c r="D71" i="6"/>
  <c r="E86" i="5"/>
  <c r="D91" i="5"/>
  <c r="E84" i="9"/>
  <c r="E90" i="9"/>
  <c r="E28" i="9"/>
  <c r="E21" i="6"/>
  <c r="E75" i="6" s="1"/>
  <c r="D93" i="3"/>
  <c r="D92" i="3"/>
  <c r="E92" i="3" s="1"/>
  <c r="D29" i="6"/>
  <c r="E87" i="2"/>
  <c r="E86" i="3"/>
  <c r="D92" i="9"/>
  <c r="E92" i="9" s="1"/>
  <c r="E72" i="10"/>
  <c r="E21" i="1"/>
  <c r="E27" i="1" s="1"/>
  <c r="D29" i="1"/>
  <c r="F52" i="2"/>
  <c r="D29" i="3"/>
  <c r="E88" i="2"/>
  <c r="E88" i="5"/>
  <c r="E133" i="5"/>
  <c r="E85" i="5"/>
  <c r="E27" i="5"/>
  <c r="E90" i="5"/>
  <c r="E89" i="5"/>
  <c r="E84" i="5"/>
  <c r="E70" i="5"/>
  <c r="E86" i="9"/>
  <c r="E133" i="9"/>
  <c r="E86" i="10"/>
  <c r="D92" i="1"/>
  <c r="E92" i="1" s="1"/>
  <c r="D75" i="4"/>
  <c r="E75" i="4" s="1"/>
  <c r="D74" i="4"/>
  <c r="E74" i="4" s="1"/>
  <c r="E87" i="10"/>
  <c r="E27" i="2"/>
  <c r="E85" i="4"/>
  <c r="D91" i="4"/>
  <c r="E70" i="10"/>
  <c r="E85" i="6"/>
  <c r="D91" i="6"/>
  <c r="D76" i="7"/>
  <c r="E87" i="9"/>
  <c r="E89" i="2"/>
  <c r="E28" i="5"/>
  <c r="E71" i="5"/>
  <c r="E89" i="6"/>
  <c r="D92" i="10"/>
  <c r="E92" i="10" s="1"/>
  <c r="E27" i="10"/>
  <c r="E85" i="1"/>
  <c r="D74" i="5"/>
  <c r="E74" i="5" s="1"/>
  <c r="E70" i="9"/>
  <c r="E86" i="2"/>
  <c r="D91" i="2"/>
  <c r="E90" i="4"/>
  <c r="E89" i="4"/>
  <c r="E89" i="9"/>
  <c r="D71" i="1"/>
  <c r="E88" i="4"/>
  <c r="E73" i="3"/>
  <c r="E28" i="4"/>
  <c r="E75" i="9"/>
  <c r="E27" i="9"/>
  <c r="E133" i="4"/>
  <c r="E21" i="7"/>
  <c r="E72" i="7" s="1"/>
  <c r="E88" i="9"/>
  <c r="E70" i="2"/>
  <c r="D71" i="2"/>
  <c r="E70" i="4"/>
  <c r="E27" i="4"/>
  <c r="D74" i="3"/>
  <c r="E74" i="3" s="1"/>
  <c r="D74" i="6"/>
  <c r="E73" i="9"/>
  <c r="E75" i="5"/>
  <c r="E71" i="9"/>
  <c r="E86" i="1"/>
  <c r="E87" i="4"/>
  <c r="E73" i="10"/>
  <c r="D75" i="10"/>
  <c r="E75" i="10" s="1"/>
  <c r="D74" i="10"/>
  <c r="E74" i="10" s="1"/>
  <c r="E84" i="3"/>
  <c r="E90" i="3"/>
  <c r="E40" i="3"/>
  <c r="E72" i="4"/>
  <c r="D91" i="7"/>
  <c r="D74" i="9"/>
  <c r="E74" i="9" s="1"/>
  <c r="E70" i="8"/>
  <c r="E73" i="5"/>
  <c r="D71" i="8"/>
  <c r="E71" i="8" s="1"/>
  <c r="E84" i="8"/>
  <c r="D91" i="8"/>
  <c r="E90" i="8"/>
  <c r="E28" i="8"/>
  <c r="E41" i="3" l="1"/>
  <c r="E74" i="6"/>
  <c r="E86" i="6"/>
  <c r="E36" i="3"/>
  <c r="E44" i="3" s="1"/>
  <c r="E64" i="3" s="1"/>
  <c r="E66" i="3" s="1"/>
  <c r="E134" i="3" s="1"/>
  <c r="E29" i="8"/>
  <c r="E39" i="3"/>
  <c r="E73" i="1"/>
  <c r="E73" i="6"/>
  <c r="E85" i="7"/>
  <c r="E70" i="1"/>
  <c r="E74" i="1"/>
  <c r="E71" i="6"/>
  <c r="E76" i="6" s="1"/>
  <c r="E135" i="6" s="1"/>
  <c r="E37" i="3"/>
  <c r="E27" i="6"/>
  <c r="E42" i="3"/>
  <c r="E72" i="6"/>
  <c r="E72" i="1"/>
  <c r="E70" i="6"/>
  <c r="E71" i="7"/>
  <c r="E73" i="7"/>
  <c r="E74" i="7"/>
  <c r="E75" i="7"/>
  <c r="E91" i="4"/>
  <c r="E76" i="3"/>
  <c r="E135" i="3" s="1"/>
  <c r="E40" i="8"/>
  <c r="E39" i="8"/>
  <c r="E41" i="8"/>
  <c r="E38" i="8"/>
  <c r="E37" i="8"/>
  <c r="E36" i="8"/>
  <c r="E63" i="8"/>
  <c r="E43" i="8"/>
  <c r="E42" i="8"/>
  <c r="D92" i="5"/>
  <c r="E92" i="5" s="1"/>
  <c r="D76" i="9"/>
  <c r="E76" i="10"/>
  <c r="E135" i="10" s="1"/>
  <c r="E76" i="4"/>
  <c r="E135" i="4" s="1"/>
  <c r="E71" i="1"/>
  <c r="E76" i="1" s="1"/>
  <c r="E135" i="1" s="1"/>
  <c r="D76" i="1"/>
  <c r="E91" i="8"/>
  <c r="E76" i="9"/>
  <c r="E135" i="9" s="1"/>
  <c r="D76" i="3"/>
  <c r="D92" i="4"/>
  <c r="E92" i="4" s="1"/>
  <c r="E93" i="4" s="1"/>
  <c r="D93" i="9"/>
  <c r="D92" i="7"/>
  <c r="E92" i="7" s="1"/>
  <c r="E29" i="4"/>
  <c r="E76" i="5"/>
  <c r="E135" i="5" s="1"/>
  <c r="D76" i="6"/>
  <c r="D92" i="8"/>
  <c r="E92" i="8" s="1"/>
  <c r="E29" i="2"/>
  <c r="E76" i="2"/>
  <c r="E135" i="2" s="1"/>
  <c r="E133" i="7"/>
  <c r="E86" i="7"/>
  <c r="E28" i="7"/>
  <c r="E84" i="7"/>
  <c r="E87" i="7"/>
  <c r="E88" i="7"/>
  <c r="E90" i="7"/>
  <c r="E27" i="7"/>
  <c r="E91" i="3"/>
  <c r="E93" i="3" s="1"/>
  <c r="E29" i="10"/>
  <c r="D76" i="5"/>
  <c r="D93" i="1"/>
  <c r="E89" i="7"/>
  <c r="D92" i="2"/>
  <c r="E92" i="2" s="1"/>
  <c r="E71" i="2"/>
  <c r="D76" i="2"/>
  <c r="E91" i="5"/>
  <c r="E93" i="5" s="1"/>
  <c r="E91" i="10"/>
  <c r="E93" i="10" s="1"/>
  <c r="E29" i="5"/>
  <c r="D76" i="4"/>
  <c r="E70" i="7"/>
  <c r="E29" i="9"/>
  <c r="D76" i="8"/>
  <c r="E28" i="1"/>
  <c r="E29" i="1" s="1"/>
  <c r="E133" i="1"/>
  <c r="E88" i="1"/>
  <c r="E87" i="1"/>
  <c r="E84" i="1"/>
  <c r="E90" i="1"/>
  <c r="D94" i="3"/>
  <c r="E94" i="3" s="1"/>
  <c r="E91" i="9"/>
  <c r="E93" i="9" s="1"/>
  <c r="E89" i="1"/>
  <c r="D76" i="10"/>
  <c r="E76" i="8"/>
  <c r="E135" i="8" s="1"/>
  <c r="D93" i="10"/>
  <c r="D93" i="6"/>
  <c r="D92" i="6"/>
  <c r="E92" i="6" s="1"/>
  <c r="E87" i="6"/>
  <c r="E133" i="6"/>
  <c r="E28" i="6"/>
  <c r="E29" i="6" s="1"/>
  <c r="E90" i="6"/>
  <c r="E88" i="6"/>
  <c r="E84" i="6"/>
  <c r="E91" i="2"/>
  <c r="E93" i="2" s="1"/>
  <c r="E75" i="1"/>
  <c r="E63" i="6" l="1"/>
  <c r="E39" i="6"/>
  <c r="E43" i="6"/>
  <c r="D93" i="4"/>
  <c r="D93" i="5"/>
  <c r="E76" i="7"/>
  <c r="E135" i="7" s="1"/>
  <c r="E29" i="7"/>
  <c r="E42" i="7" s="1"/>
  <c r="E63" i="1"/>
  <c r="E41" i="1"/>
  <c r="E38" i="1"/>
  <c r="E39" i="1"/>
  <c r="E37" i="1"/>
  <c r="E36" i="1"/>
  <c r="E43" i="1"/>
  <c r="E42" i="1"/>
  <c r="E40" i="1"/>
  <c r="E40" i="6"/>
  <c r="E63" i="10"/>
  <c r="E38" i="10"/>
  <c r="E36" i="10"/>
  <c r="E43" i="10"/>
  <c r="E42" i="10"/>
  <c r="E41" i="10"/>
  <c r="E40" i="10"/>
  <c r="E39" i="10"/>
  <c r="E37" i="10"/>
  <c r="E91" i="7"/>
  <c r="E93" i="7" s="1"/>
  <c r="D94" i="6"/>
  <c r="E94" i="6" s="1"/>
  <c r="D94" i="5"/>
  <c r="E94" i="5" s="1"/>
  <c r="E95" i="5" s="1"/>
  <c r="E104" i="5" s="1"/>
  <c r="E106" i="5" s="1"/>
  <c r="E136" i="5" s="1"/>
  <c r="D94" i="1"/>
  <c r="E94" i="1" s="1"/>
  <c r="E63" i="5"/>
  <c r="E42" i="5"/>
  <c r="E41" i="5"/>
  <c r="E36" i="5"/>
  <c r="E40" i="5"/>
  <c r="E38" i="5"/>
  <c r="E37" i="5"/>
  <c r="E43" i="5"/>
  <c r="E39" i="5"/>
  <c r="E63" i="4"/>
  <c r="E43" i="4"/>
  <c r="E36" i="4"/>
  <c r="E40" i="4"/>
  <c r="E37" i="4"/>
  <c r="E38" i="4"/>
  <c r="E39" i="4"/>
  <c r="E42" i="4"/>
  <c r="E41" i="4"/>
  <c r="E37" i="6"/>
  <c r="D94" i="4"/>
  <c r="E94" i="4" s="1"/>
  <c r="E95" i="4" s="1"/>
  <c r="E104" i="4" s="1"/>
  <c r="E106" i="4" s="1"/>
  <c r="E136" i="4" s="1"/>
  <c r="D94" i="10"/>
  <c r="E94" i="10" s="1"/>
  <c r="E95" i="10" s="1"/>
  <c r="E104" i="10" s="1"/>
  <c r="E106" i="10" s="1"/>
  <c r="E136" i="10" s="1"/>
  <c r="E93" i="8"/>
  <c r="E44" i="8"/>
  <c r="E64" i="8" s="1"/>
  <c r="E66" i="8" s="1"/>
  <c r="E134" i="8" s="1"/>
  <c r="E36" i="6"/>
  <c r="D95" i="3"/>
  <c r="D93" i="7"/>
  <c r="E38" i="6"/>
  <c r="E91" i="1"/>
  <c r="E93" i="1" s="1"/>
  <c r="E63" i="9"/>
  <c r="E43" i="9"/>
  <c r="E42" i="9"/>
  <c r="E41" i="9"/>
  <c r="E39" i="9"/>
  <c r="E37" i="9"/>
  <c r="E38" i="9"/>
  <c r="E36" i="9"/>
  <c r="E40" i="9"/>
  <c r="E63" i="2"/>
  <c r="E43" i="2"/>
  <c r="E39" i="2"/>
  <c r="E42" i="2"/>
  <c r="E41" i="2"/>
  <c r="E36" i="2"/>
  <c r="E38" i="2"/>
  <c r="E37" i="2"/>
  <c r="E40" i="2"/>
  <c r="D93" i="8"/>
  <c r="E95" i="3"/>
  <c r="E104" i="3" s="1"/>
  <c r="E106" i="3" s="1"/>
  <c r="E136" i="3" s="1"/>
  <c r="E138" i="3" s="1"/>
  <c r="E91" i="6"/>
  <c r="E93" i="6" s="1"/>
  <c r="E95" i="6" s="1"/>
  <c r="E104" i="6" s="1"/>
  <c r="E106" i="6" s="1"/>
  <c r="E136" i="6" s="1"/>
  <c r="E41" i="6"/>
  <c r="D94" i="9"/>
  <c r="E94" i="9" s="1"/>
  <c r="E95" i="9" s="1"/>
  <c r="E104" i="9" s="1"/>
  <c r="E106" i="9" s="1"/>
  <c r="E136" i="9" s="1"/>
  <c r="E42" i="6"/>
  <c r="D93" i="2"/>
  <c r="E41" i="7" l="1"/>
  <c r="E43" i="7"/>
  <c r="E36" i="7"/>
  <c r="D95" i="6"/>
  <c r="E63" i="7"/>
  <c r="E39" i="7"/>
  <c r="E38" i="7"/>
  <c r="E37" i="7"/>
  <c r="E44" i="7" s="1"/>
  <c r="E64" i="7" s="1"/>
  <c r="E66" i="7" s="1"/>
  <c r="E134" i="7" s="1"/>
  <c r="E40" i="7"/>
  <c r="D94" i="8"/>
  <c r="E94" i="8" s="1"/>
  <c r="E95" i="8" s="1"/>
  <c r="E104" i="8" s="1"/>
  <c r="E106" i="8" s="1"/>
  <c r="E136" i="8" s="1"/>
  <c r="E138" i="8" s="1"/>
  <c r="E44" i="6"/>
  <c r="E64" i="6" s="1"/>
  <c r="E66" i="6" s="1"/>
  <c r="E134" i="6" s="1"/>
  <c r="E138" i="6" s="1"/>
  <c r="D95" i="9"/>
  <c r="E44" i="4"/>
  <c r="E64" i="4" s="1"/>
  <c r="E66" i="4" s="1"/>
  <c r="E134" i="4" s="1"/>
  <c r="E138" i="4" s="1"/>
  <c r="D95" i="10"/>
  <c r="E44" i="5"/>
  <c r="E64" i="5" s="1"/>
  <c r="E66" i="5" s="1"/>
  <c r="E134" i="5" s="1"/>
  <c r="E138" i="5" s="1"/>
  <c r="E44" i="1"/>
  <c r="E64" i="1" s="1"/>
  <c r="E44" i="10"/>
  <c r="E64" i="10" s="1"/>
  <c r="E66" i="10" s="1"/>
  <c r="E134" i="10" s="1"/>
  <c r="E138" i="10" s="1"/>
  <c r="E120" i="3"/>
  <c r="E44" i="2"/>
  <c r="E64" i="2" s="1"/>
  <c r="E66" i="2" s="1"/>
  <c r="E134" i="2" s="1"/>
  <c r="E138" i="2" s="1"/>
  <c r="D95" i="1"/>
  <c r="E95" i="1"/>
  <c r="E104" i="1" s="1"/>
  <c r="E106" i="1" s="1"/>
  <c r="E136" i="1" s="1"/>
  <c r="D95" i="4"/>
  <c r="D95" i="5"/>
  <c r="D94" i="2"/>
  <c r="E94" i="2" s="1"/>
  <c r="E95" i="2" s="1"/>
  <c r="E104" i="2" s="1"/>
  <c r="E106" i="2" s="1"/>
  <c r="E136" i="2" s="1"/>
  <c r="E44" i="9"/>
  <c r="E64" i="9" s="1"/>
  <c r="E66" i="9" s="1"/>
  <c r="E134" i="9" s="1"/>
  <c r="E138" i="9" s="1"/>
  <c r="D94" i="7"/>
  <c r="E94" i="7" s="1"/>
  <c r="E95" i="7" s="1"/>
  <c r="E104" i="7" s="1"/>
  <c r="E106" i="7" s="1"/>
  <c r="E136" i="7" s="1"/>
  <c r="E66" i="1"/>
  <c r="E134" i="1" s="1"/>
  <c r="E138" i="1" s="1"/>
  <c r="E120" i="2" l="1"/>
  <c r="E121" i="2"/>
  <c r="E124" i="2" s="1"/>
  <c r="E120" i="5"/>
  <c r="E121" i="5" s="1"/>
  <c r="E120" i="8"/>
  <c r="E121" i="8" s="1"/>
  <c r="E126" i="8" s="1"/>
  <c r="E120" i="1"/>
  <c r="E120" i="9"/>
  <c r="E121" i="3"/>
  <c r="E123" i="3" s="1"/>
  <c r="E120" i="4"/>
  <c r="E121" i="4" s="1"/>
  <c r="E120" i="10"/>
  <c r="D95" i="7"/>
  <c r="D95" i="2"/>
  <c r="E126" i="3"/>
  <c r="E120" i="6"/>
  <c r="E138" i="7"/>
  <c r="D95" i="8"/>
  <c r="E125" i="3" l="1"/>
  <c r="E124" i="3"/>
  <c r="E123" i="2"/>
  <c r="E126" i="4"/>
  <c r="E125" i="4"/>
  <c r="E126" i="5"/>
  <c r="E125" i="5"/>
  <c r="E121" i="1"/>
  <c r="E126" i="1" s="1"/>
  <c r="E123" i="5"/>
  <c r="E125" i="8"/>
  <c r="E120" i="7"/>
  <c r="E121" i="7" s="1"/>
  <c r="E125" i="7" s="1"/>
  <c r="E125" i="2"/>
  <c r="E126" i="2"/>
  <c r="E121" i="6"/>
  <c r="E125" i="6" s="1"/>
  <c r="E121" i="9"/>
  <c r="E123" i="9" s="1"/>
  <c r="E123" i="8"/>
  <c r="E125" i="9"/>
  <c r="E123" i="4"/>
  <c r="E124" i="8"/>
  <c r="E124" i="4"/>
  <c r="E122" i="3"/>
  <c r="E127" i="3" s="1"/>
  <c r="E139" i="3" s="1"/>
  <c r="E140" i="3" s="1"/>
  <c r="E121" i="10"/>
  <c r="E124" i="5"/>
  <c r="E126" i="9" l="1"/>
  <c r="E124" i="1"/>
  <c r="E124" i="9"/>
  <c r="E122" i="9" s="1"/>
  <c r="E127" i="9" s="1"/>
  <c r="E139" i="9" s="1"/>
  <c r="E140" i="9" s="1"/>
  <c r="E122" i="2"/>
  <c r="E127" i="2" s="1"/>
  <c r="E139" i="2" s="1"/>
  <c r="E140" i="2" s="1"/>
  <c r="E123" i="6"/>
  <c r="E126" i="6"/>
  <c r="E122" i="4"/>
  <c r="E127" i="4" s="1"/>
  <c r="E139" i="4" s="1"/>
  <c r="E140" i="4" s="1"/>
  <c r="E122" i="5"/>
  <c r="E127" i="5" s="1"/>
  <c r="E139" i="5" s="1"/>
  <c r="E140" i="5" s="1"/>
  <c r="E125" i="10"/>
  <c r="E124" i="10"/>
  <c r="E123" i="10"/>
  <c r="E123" i="7"/>
  <c r="E125" i="1"/>
  <c r="E122" i="8"/>
  <c r="E127" i="8" s="1"/>
  <c r="E139" i="8" s="1"/>
  <c r="E140" i="8" s="1"/>
  <c r="E124" i="7"/>
  <c r="E126" i="10"/>
  <c r="E126" i="7"/>
  <c r="E123" i="1"/>
  <c r="E124" i="6"/>
  <c r="E122" i="10" l="1"/>
  <c r="E127" i="10" s="1"/>
  <c r="E139" i="10" s="1"/>
  <c r="E140" i="10" s="1"/>
  <c r="E122" i="1"/>
  <c r="E127" i="1" s="1"/>
  <c r="E139" i="1" s="1"/>
  <c r="E140" i="1" s="1"/>
  <c r="E122" i="7"/>
  <c r="E127" i="7" s="1"/>
  <c r="E139" i="7" s="1"/>
  <c r="E140" i="7" s="1"/>
  <c r="E122" i="6"/>
  <c r="E127" i="6" s="1"/>
  <c r="E139" i="6" s="1"/>
  <c r="E140" i="6" s="1"/>
</calcChain>
</file>

<file path=xl/sharedStrings.xml><?xml version="1.0" encoding="utf-8"?>
<sst xmlns="http://schemas.openxmlformats.org/spreadsheetml/2006/main" count="2169" uniqueCount="152">
  <si>
    <t>PLANILHA DE CUSTOS E FORMAÇÃO DE PREÇOS</t>
  </si>
  <si>
    <t>Dados para composição dos custos referentes a mão de obra</t>
  </si>
  <si>
    <t>Data da Apresentação da proposta</t>
  </si>
  <si>
    <t>N.º de meses de execução contratual</t>
  </si>
  <si>
    <t>12 meses</t>
  </si>
  <si>
    <t>Categoria profissional (vinculada à execução contratual)</t>
  </si>
  <si>
    <t>Auxiliares de Cozinha - 44h</t>
  </si>
  <si>
    <t>Piso da Categoria Profissional (Salário Normativo da Categoria)</t>
  </si>
  <si>
    <t>Classificação Brasileira de Ocupação (CBO)</t>
  </si>
  <si>
    <t>Acordo, Conveção ou Sentação Normativa em Dissídio Coletivo</t>
  </si>
  <si>
    <t>CCT 2025/2027</t>
  </si>
  <si>
    <t>Número do registro da conveção no MET</t>
  </si>
  <si>
    <t>PR000074/2025</t>
  </si>
  <si>
    <t>Data base da categoria</t>
  </si>
  <si>
    <t>Módulo 1 - Composição da Remuneração</t>
  </si>
  <si>
    <t>Composição da Remuneração</t>
  </si>
  <si>
    <t>Valor (R$)</t>
  </si>
  <si>
    <t>A</t>
  </si>
  <si>
    <t>Salário-Base - CCT Cláusula 3º, item 01</t>
  </si>
  <si>
    <t>B</t>
  </si>
  <si>
    <t xml:space="preserve">Adicional de Periculosidade </t>
  </si>
  <si>
    <t>C</t>
  </si>
  <si>
    <t xml:space="preserve">Adicional de Insalubridade </t>
  </si>
  <si>
    <t>D</t>
  </si>
  <si>
    <t>Adicional Noturno</t>
  </si>
  <si>
    <t>E</t>
  </si>
  <si>
    <t>Adicional de Hora Noturna Reduzida</t>
  </si>
  <si>
    <t>F</t>
  </si>
  <si>
    <t>Outros (especificar)</t>
  </si>
  <si>
    <t>Total</t>
  </si>
  <si>
    <t>Nota 1: O Módulo 1 refere-se ao valor mensal devido ao empregado pela prestação do serviço no período de 12 meses.</t>
  </si>
  <si>
    <t>Módulo 2 - Encargos e Benefícios Anuais, Mensais e Diários</t>
  </si>
  <si>
    <t> Submódulo 2.1 - 13º (décimo terceiro) Salário, Férias e Adicional de Férias</t>
  </si>
  <si>
    <t>2.1</t>
  </si>
  <si>
    <t>13º (décimo terceiro) Salário, Férias e Adicional de Férias</t>
  </si>
  <si>
    <t>Percentual (%)</t>
  </si>
  <si>
    <t>13º (décimo terceiro) Salário</t>
  </si>
  <si>
    <t>Adicional de Férias</t>
  </si>
  <si>
    <t>Nota 1: Como a planilha de custos e formação de preços é calculada mensalmente, provisiona-se proporcionalmente 1/12 (um doze avos) dos valores referentes a gratificação natalina, férias e adicional de férias. (Redação dada pela Instrução Normativa nº 7, de 2018).</t>
  </si>
  <si>
    <t>Nota 2: O adicional de férias contido no Submódulo 2.1 corresponde a 1/3 (um terço) da remuneração que por sua vez é divido por 12 (doze) conforme Nota 1 acima.</t>
  </si>
  <si>
    <t>Nota 3: A rubrica férias tem como objetivo principal suprir a necessidade do pagamento das férias remuneradas ao final do contrato de 12 meses, tornando-se custo não renovável após o referido período. Assim, o percentual de 8,33% será suprimido após os 12 meses de vigência do contrato (Incluído pela Instrução Normativa nº 7, de 2018). Recomenda-se verificar explicação da rúbrica na aba "Notas Explicativas".</t>
  </si>
  <si>
    <t>Submódulo 2.2 - Encargos Previdenciários (GPS), Fundo de Garantia por Tempo de Serviço (FGTS) e outras contribuições.</t>
  </si>
  <si>
    <t>2.2</t>
  </si>
  <si>
    <t>GPS, FGTS e outras contribuições</t>
  </si>
  <si>
    <t>INSS</t>
  </si>
  <si>
    <t>Salário Educação</t>
  </si>
  <si>
    <t>RAT Ajustado (RAT x FAP)</t>
  </si>
  <si>
    <t>SESC ou SESI</t>
  </si>
  <si>
    <t>SENAI - SENAC</t>
  </si>
  <si>
    <t>SEBRAE</t>
  </si>
  <si>
    <t>G</t>
  </si>
  <si>
    <t>INCRA</t>
  </si>
  <si>
    <t>H</t>
  </si>
  <si>
    <t>FGTS</t>
  </si>
  <si>
    <t>Nota 1: O percentual do INSS poderá sofrer alteração de acordo com a "Desoneração da Folha de Pagamento". (Lei 12.546/2011 e suas alterações).</t>
  </si>
  <si>
    <t>Nota 2: Os percentuais dos encargos previdenciários, do FGTS e demais contribuições são aqueles estabelecidos pela legislação vigente.</t>
  </si>
  <si>
    <t>Nota 3: O RAT a depender do grau de risco do serviço irá variar entre 1%, para risco leve, de 2%, para risco médio, e de 3% de risco grave. Deverá ser ajustado ao fator acidentário previdenciário (FAP).</t>
  </si>
  <si>
    <t>Nota 4: Esses percentuais incidem sobre o Módulo 1 e o Submódulo 2.1. (Redação dada pela Instrução Normativa nº 7, de 2018).</t>
  </si>
  <si>
    <t>Submódulo 2.3 - Benefícios Mensais e Diários.</t>
  </si>
  <si>
    <t>2.3</t>
  </si>
  <si>
    <t>Benefícios Mensais e Diários</t>
  </si>
  <si>
    <t>Dias úteis</t>
  </si>
  <si>
    <t>FÓRMULAS</t>
  </si>
  <si>
    <t>Transporte</t>
  </si>
  <si>
    <t>Auxílio-Refeição/Alimentação - CCT Clásula 13º</t>
  </si>
  <si>
    <t xml:space="preserve">Assistência Médica - CCT Cláusula 16º </t>
  </si>
  <si>
    <t>-</t>
  </si>
  <si>
    <t xml:space="preserve">Benefício Social Familiar - CCT Cláusula 17º </t>
  </si>
  <si>
    <t>Assistência Funeral e Seguro de Vida</t>
  </si>
  <si>
    <t>Nota 1: O valor informado deverá ser o custo real do benefício (descontado o valor eventualmente pago pelo empregado).</t>
  </si>
  <si>
    <t>Nota 2: Observar a previsão dos benefícios contidos em Acordos, Convenções e Dissídios Coletivos de Trabalho.</t>
  </si>
  <si>
    <t>Quadro-Resumo do Módulo 2 - Encargos e Benefícios anuais, mensais e diários</t>
  </si>
  <si>
    <t>Encargos e Benefícios Anuais, Mensais e Diários</t>
  </si>
  <si>
    <t>Módulo 3 - Provisão para Rescisão</t>
  </si>
  <si>
    <t>Provisão para Rescisão</t>
  </si>
  <si>
    <t>Aviso Prévio Indenizado</t>
  </si>
  <si>
    <t>Incidência do FGTS sobre o Aviso Prévio Indenizado</t>
  </si>
  <si>
    <t>Multa do FGTS sobre o Aviso Prévio Indenizado</t>
  </si>
  <si>
    <t>Aviso Prévio Trabalhado</t>
  </si>
  <si>
    <t>Incidência de GPS, FGTS e outras contribuições sobre o Aviso Prévio Trabalhado</t>
  </si>
  <si>
    <t>Multa do FGTS sobre o Aviso Prévio Trabalhado</t>
  </si>
  <si>
    <t>Nota 1: O percentual de 1,94% indicado no Aviso Prévio Trabalhado (Alínea D) torna-se custo não renovável decorridos 12 meses. Assim, este percentual será alterado para 0,194% após 12 meses de vigência do contrato, considerando que é plurianual. O licitante poderá cotar percentual diferente do indicado na alínea D (1,94%), desde que com as devidas justificativas (Acórdão n. 1186/2017-TCU-Plenário).</t>
  </si>
  <si>
    <t>Módulo 4 - Custo de Reposição do Profissional Ausente</t>
  </si>
  <si>
    <t>Nota 1: Os itens que contemplam o módulo 4 se referem ao custo dos dias trabalhados pelo repositor/substituto, quando o empregado alocado na prestação de serviço estiver ausente, conforme as previsões estabelecidas na legislação. (Redação dada pela Instrução Normativa nº 7, de 2018).</t>
  </si>
  <si>
    <t>Submódulo 4.1 - Substituto nas Ausências Legais</t>
  </si>
  <si>
    <t>4.1</t>
  </si>
  <si>
    <t>Substituto nas Ausências Legais</t>
  </si>
  <si>
    <t>Substituto na cobertura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</si>
  <si>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</si>
  <si>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</si>
  <si>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</si>
  <si>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</si>
  <si>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Ausência por Doença</t>
  </si>
  <si>
    <t>Substituto na cobertura de outras ausências</t>
  </si>
  <si>
    <t xml:space="preserve">Subtotal antes da incidência de Proporcional de Férias, 1/3 e 13º Salário sobre custo de reposição </t>
  </si>
  <si>
    <t>Proporcional de Férias, 1/3 Férias e 13ª Salário sobre custo de reposição (exceto licença maternidade)</t>
  </si>
  <si>
    <t>Subtotal antes da incidência do Submódulo 2.2 sobre custo de reposição</t>
  </si>
  <si>
    <t>I</t>
  </si>
  <si>
    <t>Incidência do Submódulo 2.2 sobre custo de reposição</t>
  </si>
  <si>
    <t>Submódulo 4.2 - Substituto na Intrajornada</t>
  </si>
  <si>
    <t>4.2</t>
  </si>
  <si>
    <t>Substituto na Intrajornada </t>
  </si>
  <si>
    <t>Substituto na cobertura de Intervalo para repouso ou alimentação</t>
  </si>
  <si>
    <t>Quadro-Resumo do Módulo 4 - Custo de Reposição do Profissional Ausente</t>
  </si>
  <si>
    <t>Custo de Reposição do Profissional Ausente</t>
  </si>
  <si>
    <t>Substituto na Intrajornada</t>
  </si>
  <si>
    <t>Módulo 5 - Insumos Diversos</t>
  </si>
  <si>
    <t>Insumos Diversos</t>
  </si>
  <si>
    <t>Uniformes (pesquisa de mercado)</t>
  </si>
  <si>
    <t>EPIs (pesquisa de mercado)</t>
  </si>
  <si>
    <t>Equipamentos</t>
  </si>
  <si>
    <t>Nota 1: Valores mensais por empregado.</t>
  </si>
  <si>
    <t>Módulo 6 - Custos Indiretos, Tributos e Lucro</t>
  </si>
  <si>
    <t>Regime de Tributação:</t>
  </si>
  <si>
    <t>Lucro real</t>
  </si>
  <si>
    <t>Custos Indiretos, Tributos e Lucro</t>
  </si>
  <si>
    <t>Custos Indiretos</t>
  </si>
  <si>
    <t>Lucro</t>
  </si>
  <si>
    <t>Tributos (C.1 + C.2 + C.3 + D)</t>
  </si>
  <si>
    <t xml:space="preserve">C.1. </t>
  </si>
  <si>
    <t>Tributos Federais (PIS)</t>
  </si>
  <si>
    <t>C.2.</t>
  </si>
  <si>
    <t>Tributos Federais (COFINS)</t>
  </si>
  <si>
    <t>C.3.</t>
  </si>
  <si>
    <t>Tributos Estaduais/Municipais (ISS) - Lei 085/2002 - Anexo 2, Gurpo 2, item III</t>
  </si>
  <si>
    <t>Contribuição Previdenciária sobre a Receita Bruta - CPRB</t>
  </si>
  <si>
    <t>Nota 1: Custos Indiretos, Tributos e Lucro por empregado.</t>
  </si>
  <si>
    <t>Nota 2: A empresa que indicar "desoneração" do Submódulo 2.2 deverá incluir uma rubrica para tributação da Contribuição Previdenciária sobre a Receita Bruta - CPRB.</t>
  </si>
  <si>
    <t>QUADRO-RESUMO DO CUSTO POR EMPREGADO</t>
  </si>
  <si>
    <t>Mão de obra vinculada à execução contratual (valor por empregado)</t>
  </si>
  <si>
    <t>Valor(R$)</t>
  </si>
  <si>
    <t>Subtotal (A + B +C+ D+E)</t>
  </si>
  <si>
    <t>Valor Total por Empregado/Posto</t>
  </si>
  <si>
    <t>Auxiliares de Serviços Gerais - 40h</t>
  </si>
  <si>
    <t>Adicional de Insalubridade</t>
  </si>
  <si>
    <t>Coletor de Lixo - 44h</t>
  </si>
  <si>
    <t>ACORDO COLETIVO 2024/2026</t>
  </si>
  <si>
    <t>PR000681/2025</t>
  </si>
  <si>
    <t>Controlador Acesso 220 horas mês</t>
  </si>
  <si>
    <t>PR000972/2023</t>
  </si>
  <si>
    <t>Encarregado 44 horas</t>
  </si>
  <si>
    <t>INDEED</t>
  </si>
  <si>
    <t>Jardineiro 44 hrs</t>
  </si>
  <si>
    <t>CCT 2025/2026</t>
  </si>
  <si>
    <t>SIEMACO</t>
  </si>
  <si>
    <t>Oficial de Manutenção Predial - 44h</t>
  </si>
  <si>
    <t>Resolução do CETER nº 574/2025</t>
  </si>
  <si>
    <t>Sinduscon - PR</t>
  </si>
  <si>
    <t>Recepcionista - 44 horas</t>
  </si>
  <si>
    <t>Servente Hospitalar - 44h</t>
  </si>
  <si>
    <t>Varredor 44 - horas</t>
  </si>
  <si>
    <t>PR000555/2024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</si>
</sst>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&quot;R$&quot;* #,##0.00_-;\-&quot;R$&quot;* #,##0.00_-;_-&quot;R$&quot;* &quot;-&quot;??_-;_-@"/>
    <numFmt numFmtId="165" formatCode="[$-F800]dddd\,\ mmmm\ dd\,\ yyyy"/>
    <numFmt numFmtId="166" formatCode="_-&quot;R$&quot;\ * #,##0.00_-;\-&quot;R$&quot;\ * #,##0.00_-;_-&quot;R$&quot;\ * &quot;-&quot;??_-;_-@"/>
    <numFmt numFmtId="167" formatCode="_-* #,##0.00_-;\-* #,##0.00_-;_-* &quot;-&quot;??_-;_-@"/>
  </numFmts>
  <fonts count="12">
    <font>
      <sz val="11"/>
      <color theme="1"/>
      <name val="Aptos Narrow"/>
      <scheme val="minor"/>
    </font>
    <font>
      <sz val="10"/>
      <color theme="1"/>
      <name val="Calibri"/>
    </font>
    <font>
      <b/>
      <sz val="10"/>
      <color theme="0"/>
      <name val="Calibri"/>
    </font>
    <font>
      <sz val="11"/>
      <name val="Aptos Narrow"/>
    </font>
    <font>
      <b/>
      <sz val="10"/>
      <color theme="1"/>
      <name val="Calibri"/>
    </font>
    <font>
      <sz val="10"/>
      <color theme="1"/>
      <name val="Aptos Narrow"/>
    </font>
    <font>
      <b/>
      <sz val="10"/>
      <color theme="1"/>
      <name val="Aptos Narrow"/>
    </font>
    <font>
      <sz val="10"/>
      <color rgb="FF000000"/>
      <name val="Aptos Narrow"/>
    </font>
    <font>
      <sz val="10"/>
      <color rgb="FFFF0000"/>
      <name val="Calibri"/>
    </font>
    <font>
      <sz val="10"/>
      <color theme="1"/>
      <name val="Arial"/>
    </font>
    <font>
      <b/>
      <sz val="10"/>
      <color theme="1"/>
      <name val="Arial"/>
    </font>
    <font>
      <b/>
      <sz val="10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</fills>
  <borders count="35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88">
    <xf numFmtId="0" fontId="0" fillId="0" borderId="0" xfId="0" applyFont="1" applyAlignment="1"/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64" fontId="1" fillId="4" borderId="19" xfId="0" applyNumberFormat="1" applyFont="1" applyFill="1" applyBorder="1" applyAlignment="1">
      <alignment vertical="center"/>
    </xf>
    <xf numFmtId="167" fontId="1" fillId="4" borderId="19" xfId="0" applyNumberFormat="1" applyFont="1" applyFill="1" applyBorder="1" applyAlignment="1">
      <alignment vertical="center"/>
    </xf>
    <xf numFmtId="167" fontId="4" fillId="3" borderId="19" xfId="0" applyNumberFormat="1" applyFont="1" applyFill="1" applyBorder="1" applyAlignment="1">
      <alignment horizontal="center" vertical="center"/>
    </xf>
    <xf numFmtId="0" fontId="1" fillId="0" borderId="25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vertical="center"/>
    </xf>
    <xf numFmtId="10" fontId="1" fillId="0" borderId="8" xfId="0" applyNumberFormat="1" applyFont="1" applyBorder="1" applyAlignment="1">
      <alignment vertical="center"/>
    </xf>
    <xf numFmtId="10" fontId="1" fillId="4" borderId="8" xfId="0" applyNumberFormat="1" applyFont="1" applyFill="1" applyBorder="1" applyAlignment="1">
      <alignment vertical="center"/>
    </xf>
    <xf numFmtId="10" fontId="4" fillId="3" borderId="8" xfId="0" applyNumberFormat="1" applyFont="1" applyFill="1" applyBorder="1" applyAlignment="1">
      <alignment vertical="center"/>
    </xf>
    <xf numFmtId="167" fontId="4" fillId="3" borderId="19" xfId="0" applyNumberFormat="1" applyFont="1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1" fillId="0" borderId="8" xfId="0" applyFont="1" applyBorder="1" applyAlignment="1">
      <alignment vertical="center" wrapText="1"/>
    </xf>
    <xf numFmtId="0" fontId="1" fillId="5" borderId="8" xfId="0" applyFont="1" applyFill="1" applyBorder="1" applyAlignment="1">
      <alignment horizontal="center" vertical="center"/>
    </xf>
    <xf numFmtId="2" fontId="8" fillId="0" borderId="0" xfId="0" applyNumberFormat="1" applyFont="1" applyAlignment="1">
      <alignment vertical="center"/>
    </xf>
    <xf numFmtId="10" fontId="1" fillId="0" borderId="0" xfId="0" applyNumberFormat="1" applyFont="1" applyAlignment="1">
      <alignment vertical="center"/>
    </xf>
    <xf numFmtId="0" fontId="4" fillId="3" borderId="30" xfId="0" applyFont="1" applyFill="1" applyBorder="1" applyAlignment="1">
      <alignment horizontal="center" vertical="center"/>
    </xf>
    <xf numFmtId="10" fontId="9" fillId="0" borderId="8" xfId="0" applyNumberFormat="1" applyFont="1" applyBorder="1" applyAlignment="1">
      <alignment horizontal="right" vertical="center"/>
    </xf>
    <xf numFmtId="10" fontId="4" fillId="3" borderId="8" xfId="0" applyNumberFormat="1" applyFont="1" applyFill="1" applyBorder="1" applyAlignment="1">
      <alignment horizontal="right" vertical="center"/>
    </xf>
    <xf numFmtId="167" fontId="1" fillId="0" borderId="8" xfId="0" applyNumberFormat="1" applyFont="1" applyBorder="1" applyAlignment="1">
      <alignment vertical="center"/>
    </xf>
    <xf numFmtId="167" fontId="1" fillId="3" borderId="8" xfId="0" applyNumberFormat="1" applyFont="1" applyFill="1" applyBorder="1" applyAlignment="1">
      <alignment vertical="center"/>
    </xf>
    <xf numFmtId="167" fontId="1" fillId="3" borderId="19" xfId="0" applyNumberFormat="1" applyFont="1" applyFill="1" applyBorder="1" applyAlignment="1">
      <alignment vertical="center"/>
    </xf>
    <xf numFmtId="0" fontId="4" fillId="0" borderId="8" xfId="0" applyFont="1" applyBorder="1" applyAlignment="1">
      <alignment vertical="center"/>
    </xf>
    <xf numFmtId="10" fontId="10" fillId="0" borderId="8" xfId="0" applyNumberFormat="1" applyFont="1" applyBorder="1" applyAlignment="1">
      <alignment vertical="center"/>
    </xf>
    <xf numFmtId="167" fontId="10" fillId="4" borderId="19" xfId="0" applyNumberFormat="1" applyFont="1" applyFill="1" applyBorder="1" applyAlignment="1">
      <alignment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167" fontId="1" fillId="0" borderId="0" xfId="0" applyNumberFormat="1" applyFont="1" applyAlignment="1">
      <alignment vertical="center"/>
    </xf>
    <xf numFmtId="10" fontId="9" fillId="0" borderId="8" xfId="0" applyNumberFormat="1" applyFont="1" applyBorder="1" applyAlignment="1">
      <alignment vertical="center"/>
    </xf>
    <xf numFmtId="167" fontId="9" fillId="4" borderId="19" xfId="0" applyNumberFormat="1" applyFont="1" applyFill="1" applyBorder="1" applyAlignment="1">
      <alignment horizontal="right" vertical="center"/>
    </xf>
    <xf numFmtId="10" fontId="9" fillId="4" borderId="8" xfId="0" applyNumberFormat="1" applyFont="1" applyFill="1" applyBorder="1" applyAlignment="1">
      <alignment vertical="center"/>
    </xf>
    <xf numFmtId="10" fontId="10" fillId="3" borderId="8" xfId="0" applyNumberFormat="1" applyFont="1" applyFill="1" applyBorder="1" applyAlignment="1">
      <alignment vertical="center"/>
    </xf>
    <xf numFmtId="167" fontId="4" fillId="3" borderId="34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3" fillId="0" borderId="3" xfId="0" applyFont="1" applyBorder="1"/>
    <xf numFmtId="0" fontId="1" fillId="0" borderId="25" xfId="0" applyFont="1" applyBorder="1" applyAlignment="1">
      <alignment horizontal="left" vertical="center" wrapText="1"/>
    </xf>
    <xf numFmtId="0" fontId="0" fillId="0" borderId="0" xfId="0" applyFont="1" applyAlignment="1"/>
    <xf numFmtId="0" fontId="3" fillId="0" borderId="26" xfId="0" applyFont="1" applyBorder="1"/>
    <xf numFmtId="0" fontId="4" fillId="3" borderId="20" xfId="0" applyFont="1" applyFill="1" applyBorder="1" applyAlignment="1">
      <alignment horizontal="center" vertical="center" wrapText="1"/>
    </xf>
    <xf numFmtId="0" fontId="3" fillId="0" borderId="21" xfId="0" applyFont="1" applyBorder="1"/>
    <xf numFmtId="0" fontId="3" fillId="0" borderId="10" xfId="0" applyFont="1" applyBorder="1"/>
    <xf numFmtId="0" fontId="4" fillId="3" borderId="20" xfId="0" applyFont="1" applyFill="1" applyBorder="1" applyAlignment="1">
      <alignment horizontal="left" vertical="center"/>
    </xf>
    <xf numFmtId="0" fontId="3" fillId="0" borderId="18" xfId="0" applyFont="1" applyBorder="1"/>
    <xf numFmtId="0" fontId="1" fillId="0" borderId="9" xfId="0" applyFont="1" applyBorder="1" applyAlignment="1">
      <alignment horizontal="left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 vertical="center" wrapText="1"/>
    </xf>
    <xf numFmtId="0" fontId="4" fillId="3" borderId="27" xfId="0" applyFont="1" applyFill="1" applyBorder="1" applyAlignment="1">
      <alignment horizontal="center" vertical="center"/>
    </xf>
    <xf numFmtId="0" fontId="3" fillId="0" borderId="28" xfId="0" applyFont="1" applyBorder="1"/>
    <xf numFmtId="0" fontId="3" fillId="0" borderId="29" xfId="0" applyFont="1" applyBorder="1"/>
    <xf numFmtId="0" fontId="1" fillId="0" borderId="22" xfId="0" applyFont="1" applyBorder="1" applyAlignment="1">
      <alignment horizontal="left" vertical="center" wrapText="1"/>
    </xf>
    <xf numFmtId="0" fontId="3" fillId="0" borderId="23" xfId="0" applyFont="1" applyBorder="1"/>
    <xf numFmtId="0" fontId="3" fillId="0" borderId="24" xfId="0" applyFont="1" applyBorder="1"/>
    <xf numFmtId="0" fontId="4" fillId="3" borderId="15" xfId="0" applyFont="1" applyFill="1" applyBorder="1" applyAlignment="1">
      <alignment horizontal="center" vertical="center"/>
    </xf>
    <xf numFmtId="0" fontId="3" fillId="0" borderId="16" xfId="0" applyFont="1" applyBorder="1"/>
    <xf numFmtId="166" fontId="7" fillId="0" borderId="9" xfId="0" applyNumberFormat="1" applyFont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 wrapText="1"/>
    </xf>
    <xf numFmtId="14" fontId="6" fillId="4" borderId="9" xfId="0" applyNumberFormat="1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4" fontId="5" fillId="4" borderId="9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3" fillId="0" borderId="5" xfId="0" applyFont="1" applyBorder="1"/>
    <xf numFmtId="0" fontId="3" fillId="0" borderId="6" xfId="0" applyFont="1" applyBorder="1"/>
    <xf numFmtId="165" fontId="6" fillId="4" borderId="9" xfId="0" applyNumberFormat="1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0" fontId="3" fillId="0" borderId="32" xfId="0" applyFont="1" applyBorder="1"/>
    <xf numFmtId="0" fontId="3" fillId="0" borderId="33" xfId="0" applyFont="1" applyBorder="1"/>
    <xf numFmtId="0" fontId="1" fillId="0" borderId="0" xfId="0" applyFont="1" applyAlignment="1">
      <alignment horizontal="left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workbookViewId="0">
      <selection activeCell="G147" sqref="G147"/>
    </sheetView>
  </sheetViews>
  <sheetFormatPr defaultColWidth="12.625" defaultRowHeight="15" customHeight="1"/>
  <cols>
    <col min="1" max="1" width="8.625" customWidth="1"/>
    <col min="2" max="2" width="5" customWidth="1"/>
    <col min="3" max="3" width="86.375" customWidth="1"/>
    <col min="4" max="4" width="14.125" customWidth="1"/>
    <col min="5" max="5" width="17.125" customWidth="1"/>
    <col min="6" max="6" width="8.625" hidden="1" customWidth="1"/>
    <col min="7" max="7" width="8.625" customWidth="1"/>
    <col min="8" max="9" width="9.375" customWidth="1"/>
    <col min="10" max="10" width="13.375" customWidth="1"/>
    <col min="11" max="11" width="12.5" customWidth="1"/>
    <col min="12" max="13" width="13.625" customWidth="1"/>
    <col min="14" max="26" width="8.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49" t="s">
        <v>0</v>
      </c>
      <c r="C2" s="50"/>
      <c r="D2" s="50"/>
      <c r="E2" s="51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7" t="s">
        <v>1</v>
      </c>
      <c r="C3" s="78"/>
      <c r="D3" s="78"/>
      <c r="E3" s="79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80"/>
      <c r="E4" s="57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81" t="s">
        <v>4</v>
      </c>
      <c r="E5" s="57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81" t="s">
        <v>6</v>
      </c>
      <c r="E6" s="57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2">
        <v>1821</v>
      </c>
      <c r="E7" s="57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73"/>
      <c r="E8" s="57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74" t="s">
        <v>10</v>
      </c>
      <c r="E9" s="57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75" t="s">
        <v>12</v>
      </c>
      <c r="E10" s="57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76">
        <v>45689</v>
      </c>
      <c r="E11" s="57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49" t="s">
        <v>14</v>
      </c>
      <c r="C13" s="50"/>
      <c r="D13" s="50"/>
      <c r="E13" s="51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70" t="s">
        <v>15</v>
      </c>
      <c r="D14" s="71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60" t="s">
        <v>18</v>
      </c>
      <c r="D15" s="59"/>
      <c r="E15" s="12">
        <f>D7</f>
        <v>1821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60" t="s">
        <v>20</v>
      </c>
      <c r="D16" s="59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60" t="s">
        <v>22</v>
      </c>
      <c r="D17" s="59"/>
      <c r="E17" s="13">
        <v>0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60" t="s">
        <v>24</v>
      </c>
      <c r="D18" s="59"/>
      <c r="E18" s="13">
        <v>0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60" t="s">
        <v>26</v>
      </c>
      <c r="D19" s="59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60" t="s">
        <v>28</v>
      </c>
      <c r="D20" s="59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61" t="s">
        <v>29</v>
      </c>
      <c r="C21" s="56"/>
      <c r="D21" s="59"/>
      <c r="E21" s="14">
        <f>SUM(E15:E20)</f>
        <v>1821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67" t="s">
        <v>30</v>
      </c>
      <c r="C22" s="68"/>
      <c r="D22" s="68"/>
      <c r="E22" s="69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49" t="s">
        <v>31</v>
      </c>
      <c r="C24" s="50"/>
      <c r="D24" s="50"/>
      <c r="E24" s="51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64" t="s">
        <v>32</v>
      </c>
      <c r="C25" s="65"/>
      <c r="D25" s="65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151.75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50.623799999999996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61" t="s">
        <v>29</v>
      </c>
      <c r="C29" s="59"/>
      <c r="D29" s="24">
        <f t="shared" ref="D29:E29" si="1">SUM(D27:D28)</f>
        <v>0.11113333333333333</v>
      </c>
      <c r="E29" s="25">
        <f t="shared" si="1"/>
        <v>202.37379999999999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52" t="s">
        <v>38</v>
      </c>
      <c r="C30" s="53"/>
      <c r="D30" s="53"/>
      <c r="E30" s="54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52" t="s">
        <v>39</v>
      </c>
      <c r="C31" s="53"/>
      <c r="D31" s="53"/>
      <c r="E31" s="54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52" t="s">
        <v>40</v>
      </c>
      <c r="C32" s="53"/>
      <c r="D32" s="53"/>
      <c r="E32" s="54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55" t="s">
        <v>41</v>
      </c>
      <c r="C34" s="56"/>
      <c r="D34" s="56"/>
      <c r="E34" s="57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404.67476000000005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50.584345000000006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60.701214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30.350607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20.233738000000002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12.140242800000001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4.0467476000000007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161.86990400000002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61" t="s">
        <v>29</v>
      </c>
      <c r="C44" s="59"/>
      <c r="D44" s="24">
        <f t="shared" ref="D44:E44" si="3">SUM(D36:D43)</f>
        <v>0.36800000000000005</v>
      </c>
      <c r="E44" s="25">
        <f t="shared" si="3"/>
        <v>744.60155840000004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52" t="s">
        <v>54</v>
      </c>
      <c r="C45" s="53"/>
      <c r="D45" s="53"/>
      <c r="E45" s="54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52" t="s">
        <v>55</v>
      </c>
      <c r="C46" s="53"/>
      <c r="D46" s="53"/>
      <c r="E46" s="54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52" t="s">
        <v>56</v>
      </c>
      <c r="C47" s="53"/>
      <c r="D47" s="53"/>
      <c r="E47" s="54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52" t="s">
        <v>57</v>
      </c>
      <c r="C48" s="53"/>
      <c r="D48" s="53"/>
      <c r="E48" s="54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55" t="s">
        <v>58</v>
      </c>
      <c r="C50" s="56"/>
      <c r="D50" s="56"/>
      <c r="E50" s="57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-109.26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61" t="s">
        <v>29</v>
      </c>
      <c r="C57" s="56"/>
      <c r="D57" s="59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52" t="s">
        <v>69</v>
      </c>
      <c r="C58" s="53"/>
      <c r="D58" s="53"/>
      <c r="E58" s="54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52" t="s">
        <v>70</v>
      </c>
      <c r="C59" s="53"/>
      <c r="D59" s="53"/>
      <c r="E59" s="54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55" t="s">
        <v>71</v>
      </c>
      <c r="C61" s="56"/>
      <c r="D61" s="56"/>
      <c r="E61" s="57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62" t="s">
        <v>72</v>
      </c>
      <c r="D62" s="59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3" t="s">
        <v>34</v>
      </c>
      <c r="D63" s="59"/>
      <c r="E63" s="13">
        <f>E29</f>
        <v>202.37379999999999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60" t="s">
        <v>43</v>
      </c>
      <c r="D64" s="59"/>
      <c r="E64" s="13">
        <f>E44</f>
        <v>744.60155840000004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60" t="s">
        <v>60</v>
      </c>
      <c r="D65" s="59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61" t="s">
        <v>29</v>
      </c>
      <c r="C66" s="56"/>
      <c r="D66" s="59"/>
      <c r="E66" s="25">
        <f>SUM(E63:E65)</f>
        <v>1867.4753584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49" t="s">
        <v>73</v>
      </c>
      <c r="C68" s="50"/>
      <c r="D68" s="50"/>
      <c r="E68" s="51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7.5874999999999995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0.60699999999999998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62.642399999999988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35.408333333333331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13.030266666666668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1.1330666666666669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61" t="s">
        <v>29</v>
      </c>
      <c r="C76" s="59"/>
      <c r="D76" s="34">
        <f t="shared" ref="D76:E76" si="5">SUM(D70:D75)</f>
        <v>6.6122222222222207E-2</v>
      </c>
      <c r="E76" s="25">
        <f t="shared" si="5"/>
        <v>120.40856666666664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52" t="s">
        <v>81</v>
      </c>
      <c r="C77" s="53"/>
      <c r="D77" s="53"/>
      <c r="E77" s="54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49" t="s">
        <v>82</v>
      </c>
      <c r="C79" s="50"/>
      <c r="D79" s="50"/>
      <c r="E79" s="51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52" t="s">
        <v>83</v>
      </c>
      <c r="C80" s="53"/>
      <c r="D80" s="53"/>
      <c r="E80" s="54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55" t="s">
        <v>84</v>
      </c>
      <c r="C82" s="56"/>
      <c r="D82" s="56"/>
      <c r="E82" s="57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151.6893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15.174999999999999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0.37937499999999996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1.1836499999999999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18.015981555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25.291666666666664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58" t="s">
        <v>94</v>
      </c>
      <c r="C91" s="59"/>
      <c r="D91" s="24">
        <f t="shared" ref="D91:E91" si="7">SUM(D84:D90)</f>
        <v>0.11627401055555556</v>
      </c>
      <c r="E91" s="25">
        <f t="shared" si="7"/>
        <v>211.73497322166668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37.667581712962964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58" t="s">
        <v>96</v>
      </c>
      <c r="C93" s="59"/>
      <c r="D93" s="24">
        <f t="shared" ref="D93:E93" si="8">SUM(D91:D92)</f>
        <v>0.13695911858024692</v>
      </c>
      <c r="E93" s="25">
        <f t="shared" si="8"/>
        <v>249.40255493462965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91.780140215943717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61" t="s">
        <v>29</v>
      </c>
      <c r="C95" s="59"/>
      <c r="D95" s="24">
        <f t="shared" ref="D95:E95" si="9">SUM(D93:D94)</f>
        <v>0.18736007421777778</v>
      </c>
      <c r="E95" s="25">
        <f t="shared" si="9"/>
        <v>341.18269515057335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61" t="s">
        <v>99</v>
      </c>
      <c r="C97" s="56"/>
      <c r="D97" s="56"/>
      <c r="E97" s="57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61" t="s">
        <v>29</v>
      </c>
      <c r="C100" s="59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61" t="s">
        <v>103</v>
      </c>
      <c r="C102" s="56"/>
      <c r="D102" s="56"/>
      <c r="E102" s="57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62" t="s">
        <v>104</v>
      </c>
      <c r="D103" s="59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60" t="s">
        <v>86</v>
      </c>
      <c r="D104" s="59"/>
      <c r="E104" s="13">
        <f>E95</f>
        <v>341.18269515057335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60" t="s">
        <v>105</v>
      </c>
      <c r="D105" s="59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61" t="s">
        <v>29</v>
      </c>
      <c r="C106" s="56"/>
      <c r="D106" s="59"/>
      <c r="E106" s="25">
        <f>SUM(E104:E105)</f>
        <v>341.18269515057335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49" t="s">
        <v>106</v>
      </c>
      <c r="C108" s="50"/>
      <c r="D108" s="50"/>
      <c r="E108" s="51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70" t="s">
        <v>107</v>
      </c>
      <c r="D109" s="71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60" t="s">
        <v>108</v>
      </c>
      <c r="D110" s="59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60" t="s">
        <v>109</v>
      </c>
      <c r="D111" s="59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60" t="s">
        <v>110</v>
      </c>
      <c r="D112" s="59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60" t="s">
        <v>28</v>
      </c>
      <c r="D113" s="59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61" t="s">
        <v>29</v>
      </c>
      <c r="C114" s="56"/>
      <c r="D114" s="59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52" t="s">
        <v>111</v>
      </c>
      <c r="C115" s="53"/>
      <c r="D115" s="53"/>
      <c r="E115" s="54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49" t="s">
        <v>112</v>
      </c>
      <c r="C117" s="50"/>
      <c r="D117" s="50"/>
      <c r="E117" s="51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86" t="s">
        <v>113</v>
      </c>
      <c r="C118" s="71"/>
      <c r="D118" s="87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212.50333101086198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446.25699512281017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815.75258292128854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94.455562232991312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435.06804422468724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286.22897646361002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61" t="s">
        <v>29</v>
      </c>
      <c r="C127" s="59"/>
      <c r="D127" s="47">
        <f t="shared" ref="D127:E127" si="13">SUM(D120:D122)</f>
        <v>0.29250000000000004</v>
      </c>
      <c r="E127" s="25">
        <f t="shared" si="13"/>
        <v>1474.5129090549608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52" t="s">
        <v>126</v>
      </c>
      <c r="C128" s="53"/>
      <c r="D128" s="53"/>
      <c r="E128" s="54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52" t="s">
        <v>127</v>
      </c>
      <c r="C129" s="53"/>
      <c r="D129" s="53"/>
      <c r="E129" s="54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49" t="s">
        <v>128</v>
      </c>
      <c r="C131" s="50"/>
      <c r="D131" s="50"/>
      <c r="E131" s="51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64" t="s">
        <v>129</v>
      </c>
      <c r="C132" s="65"/>
      <c r="D132" s="71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3" t="s">
        <v>14</v>
      </c>
      <c r="D133" s="59"/>
      <c r="E133" s="13">
        <f>E21</f>
        <v>1821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3" t="s">
        <v>31</v>
      </c>
      <c r="D134" s="59"/>
      <c r="E134" s="13">
        <f>E66</f>
        <v>1867.4753584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3" t="s">
        <v>73</v>
      </c>
      <c r="D135" s="59"/>
      <c r="E135" s="13">
        <f>E76</f>
        <v>120.40856666666664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3" t="s">
        <v>82</v>
      </c>
      <c r="D136" s="59"/>
      <c r="E136" s="13">
        <f>E106</f>
        <v>341.18269515057335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3" t="s">
        <v>106</v>
      </c>
      <c r="D137" s="59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61" t="s">
        <v>131</v>
      </c>
      <c r="C138" s="56"/>
      <c r="D138" s="59"/>
      <c r="E138" s="25">
        <f>SUM(E133:E137)</f>
        <v>4250.0666202172397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60" t="s">
        <v>112</v>
      </c>
      <c r="D139" s="59"/>
      <c r="E139" s="13">
        <f>E127</f>
        <v>1474.5129090549608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82" t="s">
        <v>132</v>
      </c>
      <c r="C140" s="83"/>
      <c r="D140" s="84"/>
      <c r="E140" s="48">
        <f>SUM(E138:E139)</f>
        <v>5724.5795292722005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85"/>
      <c r="C142" s="53"/>
      <c r="D142" s="53"/>
      <c r="E142" s="53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93:C93"/>
    <mergeCell ref="B95:C95"/>
    <mergeCell ref="B97:E97"/>
    <mergeCell ref="B100:C100"/>
    <mergeCell ref="B102:E102"/>
    <mergeCell ref="C103:D103"/>
    <mergeCell ref="C104:D104"/>
    <mergeCell ref="C105:D105"/>
    <mergeCell ref="B106:D106"/>
    <mergeCell ref="B108:E108"/>
    <mergeCell ref="C109:D109"/>
    <mergeCell ref="C110:D110"/>
    <mergeCell ref="C111:D111"/>
    <mergeCell ref="C112:D112"/>
    <mergeCell ref="C113:D113"/>
    <mergeCell ref="B114:D114"/>
    <mergeCell ref="B115:E115"/>
    <mergeCell ref="B117:E117"/>
    <mergeCell ref="B118:C118"/>
    <mergeCell ref="D118:E118"/>
    <mergeCell ref="B127:C127"/>
    <mergeCell ref="C136:D136"/>
    <mergeCell ref="C137:D137"/>
    <mergeCell ref="B138:D138"/>
    <mergeCell ref="C139:D139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2:E2"/>
    <mergeCell ref="B3:E3"/>
    <mergeCell ref="D4:E4"/>
    <mergeCell ref="D5:E5"/>
    <mergeCell ref="D6:E6"/>
    <mergeCell ref="D7:E7"/>
    <mergeCell ref="D8:E8"/>
    <mergeCell ref="D9:E9"/>
    <mergeCell ref="D10:E10"/>
    <mergeCell ref="D11:E11"/>
    <mergeCell ref="B13:E13"/>
    <mergeCell ref="C14:D14"/>
    <mergeCell ref="C15:D15"/>
    <mergeCell ref="C16:D16"/>
    <mergeCell ref="C17:D17"/>
    <mergeCell ref="C18:D18"/>
    <mergeCell ref="C19:D19"/>
    <mergeCell ref="C20:D20"/>
    <mergeCell ref="B21:D21"/>
    <mergeCell ref="B22:E22"/>
    <mergeCell ref="B24:E24"/>
    <mergeCell ref="B25:E25"/>
    <mergeCell ref="B29:C29"/>
    <mergeCell ref="B30:E30"/>
    <mergeCell ref="B31:E31"/>
    <mergeCell ref="B32:E32"/>
    <mergeCell ref="B34:E34"/>
    <mergeCell ref="B44:C44"/>
    <mergeCell ref="B45:E45"/>
    <mergeCell ref="B46:E46"/>
    <mergeCell ref="B47:E47"/>
    <mergeCell ref="B48:E48"/>
    <mergeCell ref="B50:E50"/>
    <mergeCell ref="B57:D57"/>
    <mergeCell ref="B58:E58"/>
    <mergeCell ref="B59:E59"/>
    <mergeCell ref="B61:E61"/>
    <mergeCell ref="C62:D62"/>
    <mergeCell ref="C63:D63"/>
    <mergeCell ref="C64:D64"/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workbookViewId="0">
      <selection activeCell="E18" sqref="E18"/>
    </sheetView>
  </sheetViews>
  <sheetFormatPr defaultColWidth="12.625" defaultRowHeight="15" customHeight="1"/>
  <cols>
    <col min="1" max="1" width="8.625" customWidth="1"/>
    <col min="2" max="2" width="5" customWidth="1"/>
    <col min="3" max="3" width="86.375" customWidth="1"/>
    <col min="4" max="4" width="14.125" customWidth="1"/>
    <col min="5" max="5" width="17.125" customWidth="1"/>
    <col min="6" max="6" width="8.625" hidden="1" customWidth="1"/>
    <col min="7" max="7" width="8.625" customWidth="1"/>
    <col min="8" max="9" width="9.375" customWidth="1"/>
    <col min="10" max="10" width="13.375" customWidth="1"/>
    <col min="11" max="11" width="12.5" customWidth="1"/>
    <col min="12" max="13" width="13.625" customWidth="1"/>
    <col min="14" max="26" width="8.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49" t="s">
        <v>0</v>
      </c>
      <c r="C2" s="50"/>
      <c r="D2" s="50"/>
      <c r="E2" s="51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7" t="s">
        <v>1</v>
      </c>
      <c r="C3" s="78"/>
      <c r="D3" s="78"/>
      <c r="E3" s="79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80"/>
      <c r="E4" s="57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81" t="s">
        <v>4</v>
      </c>
      <c r="E5" s="57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81" t="s">
        <v>150</v>
      </c>
      <c r="E6" s="57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2">
        <v>1828</v>
      </c>
      <c r="E7" s="57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73"/>
      <c r="E8" s="57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74" t="s">
        <v>136</v>
      </c>
      <c r="E9" s="57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75" t="s">
        <v>151</v>
      </c>
      <c r="E10" s="57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76">
        <v>45065</v>
      </c>
      <c r="E11" s="57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49" t="s">
        <v>14</v>
      </c>
      <c r="C13" s="50"/>
      <c r="D13" s="50"/>
      <c r="E13" s="51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70" t="s">
        <v>15</v>
      </c>
      <c r="D14" s="71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60" t="s">
        <v>18</v>
      </c>
      <c r="D15" s="59"/>
      <c r="E15" s="12">
        <f>D7</f>
        <v>1828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60" t="s">
        <v>20</v>
      </c>
      <c r="D16" s="59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60" t="s">
        <v>22</v>
      </c>
      <c r="D17" s="59"/>
      <c r="E17" s="13">
        <f>1518*20%</f>
        <v>303.60000000000002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60" t="s">
        <v>24</v>
      </c>
      <c r="D18" s="59"/>
      <c r="E18" s="13">
        <v>0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60" t="s">
        <v>26</v>
      </c>
      <c r="D19" s="59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60" t="s">
        <v>28</v>
      </c>
      <c r="D20" s="59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61" t="s">
        <v>29</v>
      </c>
      <c r="C21" s="56"/>
      <c r="D21" s="59"/>
      <c r="E21" s="14">
        <f>SUM(E15:E20)</f>
        <v>2131.6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67" t="s">
        <v>30</v>
      </c>
      <c r="C22" s="68"/>
      <c r="D22" s="68"/>
      <c r="E22" s="69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49" t="s">
        <v>31</v>
      </c>
      <c r="C24" s="50"/>
      <c r="D24" s="50"/>
      <c r="E24" s="51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64" t="s">
        <v>32</v>
      </c>
      <c r="C25" s="65"/>
      <c r="D25" s="65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177.63333333333333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59.258479999999992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61" t="s">
        <v>29</v>
      </c>
      <c r="C29" s="59"/>
      <c r="D29" s="24">
        <f t="shared" ref="D29:E29" si="1">SUM(D27:D28)</f>
        <v>0.11113333333333333</v>
      </c>
      <c r="E29" s="25">
        <f t="shared" si="1"/>
        <v>236.89181333333332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52" t="s">
        <v>38</v>
      </c>
      <c r="C30" s="53"/>
      <c r="D30" s="53"/>
      <c r="E30" s="54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52" t="s">
        <v>39</v>
      </c>
      <c r="C31" s="53"/>
      <c r="D31" s="53"/>
      <c r="E31" s="54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52" t="s">
        <v>40</v>
      </c>
      <c r="C32" s="53"/>
      <c r="D32" s="53"/>
      <c r="E32" s="54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55" t="s">
        <v>41</v>
      </c>
      <c r="C34" s="56"/>
      <c r="D34" s="56"/>
      <c r="E34" s="57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473.69836266666664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59.21229533333333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71.054754399999993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35.527377199999997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23.68491813333333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14.210950879999999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4.7369836266666665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189.47934506666664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61" t="s">
        <v>29</v>
      </c>
      <c r="C44" s="59"/>
      <c r="D44" s="24">
        <f t="shared" ref="D44:E44" si="3">SUM(D36:D43)</f>
        <v>0.36800000000000005</v>
      </c>
      <c r="E44" s="25">
        <f t="shared" si="3"/>
        <v>871.60498730666666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52" t="s">
        <v>54</v>
      </c>
      <c r="C45" s="53"/>
      <c r="D45" s="53"/>
      <c r="E45" s="54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52" t="s">
        <v>55</v>
      </c>
      <c r="C46" s="53"/>
      <c r="D46" s="53"/>
      <c r="E46" s="54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52" t="s">
        <v>56</v>
      </c>
      <c r="C47" s="53"/>
      <c r="D47" s="53"/>
      <c r="E47" s="54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52" t="s">
        <v>57</v>
      </c>
      <c r="C48" s="53"/>
      <c r="D48" s="53"/>
      <c r="E48" s="54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55" t="s">
        <v>58</v>
      </c>
      <c r="C50" s="56"/>
      <c r="D50" s="56"/>
      <c r="E50" s="57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-109.68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61" t="s">
        <v>29</v>
      </c>
      <c r="C57" s="56"/>
      <c r="D57" s="59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52" t="s">
        <v>69</v>
      </c>
      <c r="C58" s="53"/>
      <c r="D58" s="53"/>
      <c r="E58" s="54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52" t="s">
        <v>70</v>
      </c>
      <c r="C59" s="53"/>
      <c r="D59" s="53"/>
      <c r="E59" s="54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55" t="s">
        <v>71</v>
      </c>
      <c r="C61" s="56"/>
      <c r="D61" s="56"/>
      <c r="E61" s="57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62" t="s">
        <v>72</v>
      </c>
      <c r="D62" s="59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3" t="s">
        <v>34</v>
      </c>
      <c r="D63" s="59"/>
      <c r="E63" s="13">
        <f>E29</f>
        <v>236.89181333333332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60" t="s">
        <v>43</v>
      </c>
      <c r="D64" s="59"/>
      <c r="E64" s="13">
        <f>E44</f>
        <v>871.60498730666666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60" t="s">
        <v>60</v>
      </c>
      <c r="D65" s="59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61" t="s">
        <v>29</v>
      </c>
      <c r="C66" s="56"/>
      <c r="D66" s="59"/>
      <c r="E66" s="25">
        <f>SUM(E63:E65)</f>
        <v>2028.9968006399999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49" t="s">
        <v>73</v>
      </c>
      <c r="C68" s="50"/>
      <c r="D68" s="50"/>
      <c r="E68" s="51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8.8816666666666659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0.71053333333333324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73.327039999999982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41.447777777777773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15.252782222222223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1.3263288888888891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61" t="s">
        <v>29</v>
      </c>
      <c r="C76" s="59"/>
      <c r="D76" s="34">
        <f t="shared" ref="D76:E76" si="5">SUM(D70:D75)</f>
        <v>6.6122222222222207E-2</v>
      </c>
      <c r="E76" s="25">
        <f t="shared" si="5"/>
        <v>140.94612888888886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52" t="s">
        <v>81</v>
      </c>
      <c r="C77" s="53"/>
      <c r="D77" s="53"/>
      <c r="E77" s="54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49" t="s">
        <v>82</v>
      </c>
      <c r="C79" s="50"/>
      <c r="D79" s="50"/>
      <c r="E79" s="51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52" t="s">
        <v>83</v>
      </c>
      <c r="C80" s="53"/>
      <c r="D80" s="53"/>
      <c r="E80" s="54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55" t="s">
        <v>84</v>
      </c>
      <c r="C82" s="56"/>
      <c r="D82" s="56"/>
      <c r="E82" s="57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177.56227999999999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17.763333333333332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0.44408333333333327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1.3855399999999998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21.088888678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29.605555555555554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58" t="s">
        <v>94</v>
      </c>
      <c r="C91" s="59"/>
      <c r="D91" s="24">
        <f t="shared" ref="D91:E91" si="7">SUM(D84:D90)</f>
        <v>0.11627401055555556</v>
      </c>
      <c r="E91" s="25">
        <f t="shared" si="7"/>
        <v>247.84968090022218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44.092376265432094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58" t="s">
        <v>96</v>
      </c>
      <c r="C93" s="59"/>
      <c r="D93" s="24">
        <f t="shared" ref="D93:E93" si="8">SUM(D91:D92)</f>
        <v>0.13695911858024692</v>
      </c>
      <c r="E93" s="25">
        <f t="shared" si="8"/>
        <v>291.94205716565426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107.43467703696081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61" t="s">
        <v>29</v>
      </c>
      <c r="C95" s="59"/>
      <c r="D95" s="24">
        <f t="shared" ref="D95:E95" si="9">SUM(D93:D94)</f>
        <v>0.18736007421777778</v>
      </c>
      <c r="E95" s="25">
        <f t="shared" si="9"/>
        <v>399.37673420261507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61" t="s">
        <v>99</v>
      </c>
      <c r="C97" s="56"/>
      <c r="D97" s="56"/>
      <c r="E97" s="57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61" t="s">
        <v>29</v>
      </c>
      <c r="C100" s="59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61" t="s">
        <v>103</v>
      </c>
      <c r="C102" s="56"/>
      <c r="D102" s="56"/>
      <c r="E102" s="57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62" t="s">
        <v>104</v>
      </c>
      <c r="D103" s="59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60" t="s">
        <v>86</v>
      </c>
      <c r="D104" s="59"/>
      <c r="E104" s="13">
        <f>E95</f>
        <v>399.37673420261507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60" t="s">
        <v>105</v>
      </c>
      <c r="D105" s="59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61" t="s">
        <v>29</v>
      </c>
      <c r="C106" s="56"/>
      <c r="D106" s="59"/>
      <c r="E106" s="25">
        <f>SUM(E104:E105)</f>
        <v>399.37673420261507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49" t="s">
        <v>106</v>
      </c>
      <c r="C108" s="50"/>
      <c r="D108" s="50"/>
      <c r="E108" s="51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70" t="s">
        <v>107</v>
      </c>
      <c r="D109" s="71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60" t="s">
        <v>108</v>
      </c>
      <c r="D110" s="59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60" t="s">
        <v>109</v>
      </c>
      <c r="D111" s="59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60" t="s">
        <v>110</v>
      </c>
      <c r="D112" s="59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60" t="s">
        <v>28</v>
      </c>
      <c r="D113" s="59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61" t="s">
        <v>29</v>
      </c>
      <c r="C114" s="56"/>
      <c r="D114" s="59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52" t="s">
        <v>111</v>
      </c>
      <c r="C115" s="53"/>
      <c r="D115" s="53"/>
      <c r="E115" s="54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49" t="s">
        <v>112</v>
      </c>
      <c r="C117" s="50"/>
      <c r="D117" s="50"/>
      <c r="E117" s="51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86" t="s">
        <v>113</v>
      </c>
      <c r="C118" s="71"/>
      <c r="D118" s="87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240.0459831865752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504.09656469180794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921.48264157948563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106.69799007762465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491.45740884239228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323.32724265946865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61" t="s">
        <v>29</v>
      </c>
      <c r="C127" s="59"/>
      <c r="D127" s="47">
        <f t="shared" ref="D127:E127" si="13">SUM(D120:D122)</f>
        <v>0.29250000000000004</v>
      </c>
      <c r="E127" s="25">
        <f t="shared" si="13"/>
        <v>1665.6251894578686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52" t="s">
        <v>126</v>
      </c>
      <c r="C128" s="53"/>
      <c r="D128" s="53"/>
      <c r="E128" s="54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52" t="s">
        <v>127</v>
      </c>
      <c r="C129" s="53"/>
      <c r="D129" s="53"/>
      <c r="E129" s="54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49" t="s">
        <v>128</v>
      </c>
      <c r="C131" s="50"/>
      <c r="D131" s="50"/>
      <c r="E131" s="51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64" t="s">
        <v>129</v>
      </c>
      <c r="C132" s="65"/>
      <c r="D132" s="71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3" t="s">
        <v>14</v>
      </c>
      <c r="D133" s="59"/>
      <c r="E133" s="13">
        <f>E21</f>
        <v>2131.6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3" t="s">
        <v>31</v>
      </c>
      <c r="D134" s="59"/>
      <c r="E134" s="13">
        <f>E66</f>
        <v>2028.9968006399999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3" t="s">
        <v>73</v>
      </c>
      <c r="D135" s="59"/>
      <c r="E135" s="13">
        <f>E76</f>
        <v>140.94612888888886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3" t="s">
        <v>82</v>
      </c>
      <c r="D136" s="59"/>
      <c r="E136" s="13">
        <f>E106</f>
        <v>399.37673420261507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3" t="s">
        <v>106</v>
      </c>
      <c r="D137" s="59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61" t="s">
        <v>131</v>
      </c>
      <c r="C138" s="56"/>
      <c r="D138" s="59"/>
      <c r="E138" s="25">
        <f>SUM(E133:E137)</f>
        <v>4800.9196637315035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60" t="s">
        <v>112</v>
      </c>
      <c r="D139" s="59"/>
      <c r="E139" s="13">
        <f>E127</f>
        <v>1665.6251894578686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82" t="s">
        <v>132</v>
      </c>
      <c r="C140" s="83"/>
      <c r="D140" s="84"/>
      <c r="E140" s="48">
        <f>SUM(E138:E139)</f>
        <v>6466.5448531893726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85"/>
      <c r="C142" s="53"/>
      <c r="D142" s="53"/>
      <c r="E142" s="53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93:C93"/>
    <mergeCell ref="B95:C95"/>
    <mergeCell ref="B97:E97"/>
    <mergeCell ref="B100:C100"/>
    <mergeCell ref="B102:E102"/>
    <mergeCell ref="C103:D103"/>
    <mergeCell ref="C104:D104"/>
    <mergeCell ref="C105:D105"/>
    <mergeCell ref="B106:D106"/>
    <mergeCell ref="B108:E108"/>
    <mergeCell ref="C109:D109"/>
    <mergeCell ref="C110:D110"/>
    <mergeCell ref="C111:D111"/>
    <mergeCell ref="C112:D112"/>
    <mergeCell ref="C113:D113"/>
    <mergeCell ref="B114:D114"/>
    <mergeCell ref="B115:E115"/>
    <mergeCell ref="B117:E117"/>
    <mergeCell ref="B118:C118"/>
    <mergeCell ref="D118:E118"/>
    <mergeCell ref="B127:C127"/>
    <mergeCell ref="C136:D136"/>
    <mergeCell ref="C137:D137"/>
    <mergeCell ref="B138:D138"/>
    <mergeCell ref="C139:D139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2:E2"/>
    <mergeCell ref="B3:E3"/>
    <mergeCell ref="D4:E4"/>
    <mergeCell ref="D5:E5"/>
    <mergeCell ref="D6:E6"/>
    <mergeCell ref="D7:E7"/>
    <mergeCell ref="D8:E8"/>
    <mergeCell ref="D9:E9"/>
    <mergeCell ref="D10:E10"/>
    <mergeCell ref="D11:E11"/>
    <mergeCell ref="B13:E13"/>
    <mergeCell ref="C14:D14"/>
    <mergeCell ref="C15:D15"/>
    <mergeCell ref="C16:D16"/>
    <mergeCell ref="C17:D17"/>
    <mergeCell ref="C18:D18"/>
    <mergeCell ref="C19:D19"/>
    <mergeCell ref="C20:D20"/>
    <mergeCell ref="B21:D21"/>
    <mergeCell ref="B22:E22"/>
    <mergeCell ref="B24:E24"/>
    <mergeCell ref="B25:E25"/>
    <mergeCell ref="B29:C29"/>
    <mergeCell ref="B30:E30"/>
    <mergeCell ref="B31:E31"/>
    <mergeCell ref="B32:E32"/>
    <mergeCell ref="B34:E34"/>
    <mergeCell ref="B44:C44"/>
    <mergeCell ref="B45:E45"/>
    <mergeCell ref="B46:E46"/>
    <mergeCell ref="B47:E47"/>
    <mergeCell ref="B48:E48"/>
    <mergeCell ref="B50:E50"/>
    <mergeCell ref="B57:D57"/>
    <mergeCell ref="B58:E58"/>
    <mergeCell ref="B59:E59"/>
    <mergeCell ref="B61:E61"/>
    <mergeCell ref="C62:D62"/>
    <mergeCell ref="C63:D63"/>
    <mergeCell ref="C64:D64"/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workbookViewId="0">
      <selection activeCell="E17" sqref="E17"/>
    </sheetView>
  </sheetViews>
  <sheetFormatPr defaultColWidth="12.625" defaultRowHeight="15" customHeight="1"/>
  <cols>
    <col min="1" max="1" width="8.625" customWidth="1"/>
    <col min="2" max="2" width="5" customWidth="1"/>
    <col min="3" max="3" width="86.375" customWidth="1"/>
    <col min="4" max="4" width="14.125" customWidth="1"/>
    <col min="5" max="5" width="17.125" customWidth="1"/>
    <col min="6" max="6" width="8.625" hidden="1" customWidth="1"/>
    <col min="7" max="7" width="8.625" customWidth="1"/>
    <col min="8" max="9" width="9.375" customWidth="1"/>
    <col min="10" max="10" width="13.375" customWidth="1"/>
    <col min="11" max="11" width="12.5" customWidth="1"/>
    <col min="12" max="13" width="13.625" customWidth="1"/>
    <col min="14" max="26" width="8.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49" t="s">
        <v>0</v>
      </c>
      <c r="C2" s="50"/>
      <c r="D2" s="50"/>
      <c r="E2" s="51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7" t="s">
        <v>1</v>
      </c>
      <c r="C3" s="78"/>
      <c r="D3" s="78"/>
      <c r="E3" s="79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80"/>
      <c r="E4" s="57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81" t="s">
        <v>4</v>
      </c>
      <c r="E5" s="57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81" t="s">
        <v>133</v>
      </c>
      <c r="E6" s="57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2">
        <v>1764</v>
      </c>
      <c r="E7" s="57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73"/>
      <c r="E8" s="57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74" t="s">
        <v>10</v>
      </c>
      <c r="E9" s="57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75" t="s">
        <v>12</v>
      </c>
      <c r="E10" s="57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76">
        <v>45689</v>
      </c>
      <c r="E11" s="57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49" t="s">
        <v>14</v>
      </c>
      <c r="C13" s="50"/>
      <c r="D13" s="50"/>
      <c r="E13" s="51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70" t="s">
        <v>15</v>
      </c>
      <c r="D14" s="71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60" t="s">
        <v>18</v>
      </c>
      <c r="D15" s="59"/>
      <c r="E15" s="12">
        <v>1764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60" t="s">
        <v>20</v>
      </c>
      <c r="D16" s="59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60" t="s">
        <v>134</v>
      </c>
      <c r="D17" s="59"/>
      <c r="E17" s="13">
        <f>1518*20%</f>
        <v>303.60000000000002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60" t="s">
        <v>24</v>
      </c>
      <c r="D18" s="59"/>
      <c r="E18" s="13">
        <v>0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60" t="s">
        <v>26</v>
      </c>
      <c r="D19" s="59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60" t="s">
        <v>28</v>
      </c>
      <c r="D20" s="59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61" t="s">
        <v>29</v>
      </c>
      <c r="C21" s="56"/>
      <c r="D21" s="59"/>
      <c r="E21" s="14">
        <f>SUM(E15:E20)</f>
        <v>2067.6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67" t="s">
        <v>30</v>
      </c>
      <c r="C22" s="68"/>
      <c r="D22" s="68"/>
      <c r="E22" s="69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49" t="s">
        <v>31</v>
      </c>
      <c r="C24" s="50"/>
      <c r="D24" s="50"/>
      <c r="E24" s="51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64" t="s">
        <v>32</v>
      </c>
      <c r="C25" s="65"/>
      <c r="D25" s="65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172.29999999999998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57.479279999999996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61" t="s">
        <v>29</v>
      </c>
      <c r="C29" s="59"/>
      <c r="D29" s="24">
        <f t="shared" ref="D29:E29" si="1">SUM(D27:D28)</f>
        <v>0.11113333333333333</v>
      </c>
      <c r="E29" s="25">
        <f t="shared" si="1"/>
        <v>229.77927999999997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52" t="s">
        <v>38</v>
      </c>
      <c r="C30" s="53"/>
      <c r="D30" s="53"/>
      <c r="E30" s="54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52" t="s">
        <v>39</v>
      </c>
      <c r="C31" s="53"/>
      <c r="D31" s="53"/>
      <c r="E31" s="54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52" t="s">
        <v>40</v>
      </c>
      <c r="C32" s="53"/>
      <c r="D32" s="53"/>
      <c r="E32" s="54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55" t="s">
        <v>41</v>
      </c>
      <c r="C34" s="56"/>
      <c r="D34" s="56"/>
      <c r="E34" s="57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459.47585600000002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57.434482000000003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68.921378399999995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34.460689199999997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22.973792800000002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13.78427568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4.5947585600000007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183.79034240000001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61" t="s">
        <v>29</v>
      </c>
      <c r="C44" s="59"/>
      <c r="D44" s="24">
        <f t="shared" ref="D44:E44" si="3">SUM(D36:D43)</f>
        <v>0.36800000000000005</v>
      </c>
      <c r="E44" s="25">
        <f t="shared" si="3"/>
        <v>845.43557503999989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52" t="s">
        <v>54</v>
      </c>
      <c r="C45" s="53"/>
      <c r="D45" s="53"/>
      <c r="E45" s="54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52" t="s">
        <v>55</v>
      </c>
      <c r="C46" s="53"/>
      <c r="D46" s="53"/>
      <c r="E46" s="54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52" t="s">
        <v>56</v>
      </c>
      <c r="C47" s="53"/>
      <c r="D47" s="53"/>
      <c r="E47" s="54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52" t="s">
        <v>57</v>
      </c>
      <c r="C48" s="53"/>
      <c r="D48" s="53"/>
      <c r="E48" s="54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55" t="s">
        <v>58</v>
      </c>
      <c r="C50" s="56"/>
      <c r="D50" s="56"/>
      <c r="E50" s="57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-105.84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61" t="s">
        <v>29</v>
      </c>
      <c r="C57" s="56"/>
      <c r="D57" s="59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52" t="s">
        <v>69</v>
      </c>
      <c r="C58" s="53"/>
      <c r="D58" s="53"/>
      <c r="E58" s="54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52" t="s">
        <v>70</v>
      </c>
      <c r="C59" s="53"/>
      <c r="D59" s="53"/>
      <c r="E59" s="54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55" t="s">
        <v>71</v>
      </c>
      <c r="C61" s="56"/>
      <c r="D61" s="56"/>
      <c r="E61" s="57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62" t="s">
        <v>72</v>
      </c>
      <c r="D62" s="59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3" t="s">
        <v>34</v>
      </c>
      <c r="D63" s="59"/>
      <c r="E63" s="13">
        <f>E29</f>
        <v>229.77927999999997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60" t="s">
        <v>43</v>
      </c>
      <c r="D64" s="59"/>
      <c r="E64" s="13">
        <f>E44</f>
        <v>845.43557503999989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60" t="s">
        <v>60</v>
      </c>
      <c r="D65" s="59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61" t="s">
        <v>29</v>
      </c>
      <c r="C66" s="56"/>
      <c r="D66" s="59"/>
      <c r="E66" s="25">
        <f>SUM(E63:E65)</f>
        <v>1995.7148550399997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49" t="s">
        <v>73</v>
      </c>
      <c r="C68" s="50"/>
      <c r="D68" s="50"/>
      <c r="E68" s="51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8.6150000000000002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0.68919999999999992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71.125439999999983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40.203333333333333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14.794826666666667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1.2865066666666669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61" t="s">
        <v>29</v>
      </c>
      <c r="C76" s="59"/>
      <c r="D76" s="34">
        <f t="shared" ref="D76:E76" si="5">SUM(D70:D75)</f>
        <v>6.6122222222222207E-2</v>
      </c>
      <c r="E76" s="25">
        <f t="shared" si="5"/>
        <v>136.71430666666666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52" t="s">
        <v>81</v>
      </c>
      <c r="C77" s="53"/>
      <c r="D77" s="53"/>
      <c r="E77" s="54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49" t="s">
        <v>82</v>
      </c>
      <c r="C79" s="50"/>
      <c r="D79" s="50"/>
      <c r="E79" s="51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52" t="s">
        <v>83</v>
      </c>
      <c r="C80" s="53"/>
      <c r="D80" s="53"/>
      <c r="E80" s="54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55" t="s">
        <v>84</v>
      </c>
      <c r="C82" s="56"/>
      <c r="D82" s="56"/>
      <c r="E82" s="57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172.23107999999999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17.23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0.43074999999999997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1.3439399999999999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20.455707558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28.716666666666665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58" t="s">
        <v>94</v>
      </c>
      <c r="C91" s="59"/>
      <c r="D91" s="24">
        <f t="shared" ref="D91:E91" si="7">SUM(D84:D90)</f>
        <v>0.11627401055555556</v>
      </c>
      <c r="E91" s="25">
        <f t="shared" si="7"/>
        <v>240.40814422466664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42.768529351851846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58" t="s">
        <v>96</v>
      </c>
      <c r="C93" s="59"/>
      <c r="D93" s="24">
        <f t="shared" ref="D93:E93" si="8">SUM(D91:D92)</f>
        <v>0.13695911858024692</v>
      </c>
      <c r="E93" s="25">
        <f t="shared" si="8"/>
        <v>283.17667357651851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104.20901587615883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61" t="s">
        <v>29</v>
      </c>
      <c r="C95" s="59"/>
      <c r="D95" s="24">
        <f t="shared" ref="D95:E95" si="9">SUM(D93:D94)</f>
        <v>0.18736007421777778</v>
      </c>
      <c r="E95" s="25">
        <f t="shared" si="9"/>
        <v>387.38568945267735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61" t="s">
        <v>99</v>
      </c>
      <c r="C97" s="56"/>
      <c r="D97" s="56"/>
      <c r="E97" s="57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61" t="s">
        <v>29</v>
      </c>
      <c r="C100" s="59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61" t="s">
        <v>103</v>
      </c>
      <c r="C102" s="56"/>
      <c r="D102" s="56"/>
      <c r="E102" s="57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62" t="s">
        <v>104</v>
      </c>
      <c r="D103" s="59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60" t="s">
        <v>86</v>
      </c>
      <c r="D104" s="59"/>
      <c r="E104" s="13">
        <f>E95</f>
        <v>387.38568945267735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60" t="s">
        <v>105</v>
      </c>
      <c r="D105" s="59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61" t="s">
        <v>29</v>
      </c>
      <c r="C106" s="56"/>
      <c r="D106" s="59"/>
      <c r="E106" s="25">
        <f>SUM(E104:E105)</f>
        <v>387.38568945267735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49" t="s">
        <v>106</v>
      </c>
      <c r="C108" s="50"/>
      <c r="D108" s="50"/>
      <c r="E108" s="51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70" t="s">
        <v>107</v>
      </c>
      <c r="D109" s="71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60" t="s">
        <v>108</v>
      </c>
      <c r="D110" s="59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60" t="s">
        <v>109</v>
      </c>
      <c r="D111" s="59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60" t="s">
        <v>110</v>
      </c>
      <c r="D112" s="59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60" t="s">
        <v>28</v>
      </c>
      <c r="D113" s="59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61" t="s">
        <v>29</v>
      </c>
      <c r="C114" s="56"/>
      <c r="D114" s="59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52" t="s">
        <v>111</v>
      </c>
      <c r="C115" s="53"/>
      <c r="D115" s="53"/>
      <c r="E115" s="54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49" t="s">
        <v>112</v>
      </c>
      <c r="C117" s="50"/>
      <c r="D117" s="50"/>
      <c r="E117" s="51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86" t="s">
        <v>113</v>
      </c>
      <c r="C118" s="71"/>
      <c r="D118" s="87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234.37074255796716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492.17855937173101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899.69666683986986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104.17540352882705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479.83822231459726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315.68304099644558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61" t="s">
        <v>29</v>
      </c>
      <c r="C127" s="59"/>
      <c r="D127" s="47">
        <f t="shared" ref="D127:E127" si="13">SUM(D120:D122)</f>
        <v>0.29250000000000004</v>
      </c>
      <c r="E127" s="25">
        <f t="shared" si="13"/>
        <v>1626.2459687695682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52" t="s">
        <v>126</v>
      </c>
      <c r="C128" s="53"/>
      <c r="D128" s="53"/>
      <c r="E128" s="54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52" t="s">
        <v>127</v>
      </c>
      <c r="C129" s="53"/>
      <c r="D129" s="53"/>
      <c r="E129" s="54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49" t="s">
        <v>128</v>
      </c>
      <c r="C131" s="50"/>
      <c r="D131" s="50"/>
      <c r="E131" s="51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64" t="s">
        <v>129</v>
      </c>
      <c r="C132" s="65"/>
      <c r="D132" s="71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3" t="s">
        <v>14</v>
      </c>
      <c r="D133" s="59"/>
      <c r="E133" s="13">
        <f>E21</f>
        <v>2067.6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3" t="s">
        <v>31</v>
      </c>
      <c r="D134" s="59"/>
      <c r="E134" s="13">
        <f>E66</f>
        <v>1995.7148550399997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3" t="s">
        <v>73</v>
      </c>
      <c r="D135" s="59"/>
      <c r="E135" s="13">
        <f>E76</f>
        <v>136.71430666666666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3" t="s">
        <v>82</v>
      </c>
      <c r="D136" s="59"/>
      <c r="E136" s="13">
        <f>E106</f>
        <v>387.38568945267735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3" t="s">
        <v>106</v>
      </c>
      <c r="D137" s="59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61" t="s">
        <v>131</v>
      </c>
      <c r="C138" s="56"/>
      <c r="D138" s="59"/>
      <c r="E138" s="25">
        <f>SUM(E133:E137)</f>
        <v>4687.414851159343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60" t="s">
        <v>112</v>
      </c>
      <c r="D139" s="59"/>
      <c r="E139" s="13">
        <f>E127</f>
        <v>1626.2459687695682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82" t="s">
        <v>132</v>
      </c>
      <c r="C140" s="83"/>
      <c r="D140" s="84"/>
      <c r="E140" s="48">
        <f>SUM(E138:E139)</f>
        <v>6313.6608199289112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85"/>
      <c r="C142" s="53"/>
      <c r="D142" s="53"/>
      <c r="E142" s="53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93:C93"/>
    <mergeCell ref="B95:C95"/>
    <mergeCell ref="B97:E97"/>
    <mergeCell ref="B100:C100"/>
    <mergeCell ref="B102:E102"/>
    <mergeCell ref="C103:D103"/>
    <mergeCell ref="C104:D104"/>
    <mergeCell ref="C105:D105"/>
    <mergeCell ref="B106:D106"/>
    <mergeCell ref="B108:E108"/>
    <mergeCell ref="C109:D109"/>
    <mergeCell ref="C110:D110"/>
    <mergeCell ref="C111:D111"/>
    <mergeCell ref="C112:D112"/>
    <mergeCell ref="C113:D113"/>
    <mergeCell ref="B114:D114"/>
    <mergeCell ref="B115:E115"/>
    <mergeCell ref="B117:E117"/>
    <mergeCell ref="B118:C118"/>
    <mergeCell ref="D118:E118"/>
    <mergeCell ref="B127:C127"/>
    <mergeCell ref="C136:D136"/>
    <mergeCell ref="C137:D137"/>
    <mergeCell ref="B138:D138"/>
    <mergeCell ref="C139:D139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2:E2"/>
    <mergeCell ref="B3:E3"/>
    <mergeCell ref="D4:E4"/>
    <mergeCell ref="D5:E5"/>
    <mergeCell ref="D6:E6"/>
    <mergeCell ref="D7:E7"/>
    <mergeCell ref="D8:E8"/>
    <mergeCell ref="D9:E9"/>
    <mergeCell ref="D10:E10"/>
    <mergeCell ref="D11:E11"/>
    <mergeCell ref="B13:E13"/>
    <mergeCell ref="C14:D14"/>
    <mergeCell ref="C15:D15"/>
    <mergeCell ref="C16:D16"/>
    <mergeCell ref="C17:D17"/>
    <mergeCell ref="C18:D18"/>
    <mergeCell ref="C19:D19"/>
    <mergeCell ref="C20:D20"/>
    <mergeCell ref="B21:D21"/>
    <mergeCell ref="B22:E22"/>
    <mergeCell ref="B24:E24"/>
    <mergeCell ref="B25:E25"/>
    <mergeCell ref="B29:C29"/>
    <mergeCell ref="B30:E30"/>
    <mergeCell ref="B31:E31"/>
    <mergeCell ref="B32:E32"/>
    <mergeCell ref="B34:E34"/>
    <mergeCell ref="B44:C44"/>
    <mergeCell ref="B45:E45"/>
    <mergeCell ref="B46:E46"/>
    <mergeCell ref="B47:E47"/>
    <mergeCell ref="B48:E48"/>
    <mergeCell ref="B50:E50"/>
    <mergeCell ref="B57:D57"/>
    <mergeCell ref="B58:E58"/>
    <mergeCell ref="B59:E59"/>
    <mergeCell ref="B61:E61"/>
    <mergeCell ref="C62:D62"/>
    <mergeCell ref="C63:D63"/>
    <mergeCell ref="C64:D64"/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workbookViewId="0">
      <selection activeCell="E17" sqref="E17"/>
    </sheetView>
  </sheetViews>
  <sheetFormatPr defaultColWidth="12.625" defaultRowHeight="15" customHeight="1"/>
  <cols>
    <col min="1" max="1" width="8.625" customWidth="1"/>
    <col min="2" max="2" width="5" customWidth="1"/>
    <col min="3" max="3" width="86.375" customWidth="1"/>
    <col min="4" max="4" width="14.125" customWidth="1"/>
    <col min="5" max="5" width="17.125" customWidth="1"/>
    <col min="6" max="6" width="8.625" hidden="1" customWidth="1"/>
    <col min="7" max="7" width="8.625" customWidth="1"/>
    <col min="8" max="9" width="9.375" customWidth="1"/>
    <col min="10" max="10" width="13.375" customWidth="1"/>
    <col min="11" max="11" width="12.5" customWidth="1"/>
    <col min="12" max="13" width="13.625" customWidth="1"/>
    <col min="14" max="26" width="8.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49" t="s">
        <v>0</v>
      </c>
      <c r="C2" s="50"/>
      <c r="D2" s="50"/>
      <c r="E2" s="51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7" t="s">
        <v>1</v>
      </c>
      <c r="C3" s="78"/>
      <c r="D3" s="78"/>
      <c r="E3" s="79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80"/>
      <c r="E4" s="57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81" t="s">
        <v>4</v>
      </c>
      <c r="E5" s="57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81" t="s">
        <v>135</v>
      </c>
      <c r="E6" s="57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2">
        <v>1880</v>
      </c>
      <c r="E7" s="57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73"/>
      <c r="E8" s="57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74" t="s">
        <v>136</v>
      </c>
      <c r="E9" s="57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75" t="s">
        <v>137</v>
      </c>
      <c r="E10" s="57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76">
        <v>45658</v>
      </c>
      <c r="E11" s="57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49" t="s">
        <v>14</v>
      </c>
      <c r="C13" s="50"/>
      <c r="D13" s="50"/>
      <c r="E13" s="51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70" t="s">
        <v>15</v>
      </c>
      <c r="D14" s="71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60" t="s">
        <v>18</v>
      </c>
      <c r="D15" s="59"/>
      <c r="E15" s="12">
        <f>D7</f>
        <v>1880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60" t="s">
        <v>20</v>
      </c>
      <c r="D16" s="59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60" t="s">
        <v>22</v>
      </c>
      <c r="D17" s="59"/>
      <c r="E17" s="13">
        <f>1518*40%</f>
        <v>607.20000000000005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60" t="s">
        <v>24</v>
      </c>
      <c r="D18" s="59"/>
      <c r="E18" s="13">
        <v>0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60" t="s">
        <v>26</v>
      </c>
      <c r="D19" s="59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60" t="s">
        <v>28</v>
      </c>
      <c r="D20" s="59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61" t="s">
        <v>29</v>
      </c>
      <c r="C21" s="56"/>
      <c r="D21" s="59"/>
      <c r="E21" s="14">
        <f>SUM(E15:E20)</f>
        <v>2487.1999999999998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67" t="s">
        <v>30</v>
      </c>
      <c r="C22" s="68"/>
      <c r="D22" s="68"/>
      <c r="E22" s="69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49" t="s">
        <v>31</v>
      </c>
      <c r="C24" s="50"/>
      <c r="D24" s="50"/>
      <c r="E24" s="51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64" t="s">
        <v>32</v>
      </c>
      <c r="C25" s="65"/>
      <c r="D25" s="65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207.26666666666665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69.144159999999985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61" t="s">
        <v>29</v>
      </c>
      <c r="C29" s="59"/>
      <c r="D29" s="24">
        <f t="shared" ref="D29:E29" si="1">SUM(D27:D28)</f>
        <v>0.11113333333333333</v>
      </c>
      <c r="E29" s="25">
        <f t="shared" si="1"/>
        <v>276.41082666666665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52" t="s">
        <v>38</v>
      </c>
      <c r="C30" s="53"/>
      <c r="D30" s="53"/>
      <c r="E30" s="54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52" t="s">
        <v>39</v>
      </c>
      <c r="C31" s="53"/>
      <c r="D31" s="53"/>
      <c r="E31" s="54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52" t="s">
        <v>40</v>
      </c>
      <c r="C32" s="53"/>
      <c r="D32" s="53"/>
      <c r="E32" s="54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55" t="s">
        <v>41</v>
      </c>
      <c r="C34" s="56"/>
      <c r="D34" s="56"/>
      <c r="E34" s="57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552.72216533333335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69.090270666666669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82.908324799999988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41.454162399999994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27.636108266666668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16.581664960000001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5.5272216533333332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221.08886613333334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61" t="s">
        <v>29</v>
      </c>
      <c r="C44" s="59"/>
      <c r="D44" s="24">
        <f t="shared" ref="D44:E44" si="3">SUM(D36:D43)</f>
        <v>0.36800000000000005</v>
      </c>
      <c r="E44" s="25">
        <f t="shared" si="3"/>
        <v>1017.0087842133333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52" t="s">
        <v>54</v>
      </c>
      <c r="C45" s="53"/>
      <c r="D45" s="53"/>
      <c r="E45" s="54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52" t="s">
        <v>55</v>
      </c>
      <c r="C46" s="53"/>
      <c r="D46" s="53"/>
      <c r="E46" s="54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52" t="s">
        <v>56</v>
      </c>
      <c r="C47" s="53"/>
      <c r="D47" s="53"/>
      <c r="E47" s="54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52" t="s">
        <v>57</v>
      </c>
      <c r="C48" s="53"/>
      <c r="D48" s="53"/>
      <c r="E48" s="54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55" t="s">
        <v>58</v>
      </c>
      <c r="C50" s="56"/>
      <c r="D50" s="56"/>
      <c r="E50" s="57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-112.8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61" t="s">
        <v>29</v>
      </c>
      <c r="C57" s="56"/>
      <c r="D57" s="59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52" t="s">
        <v>69</v>
      </c>
      <c r="C58" s="53"/>
      <c r="D58" s="53"/>
      <c r="E58" s="54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52" t="s">
        <v>70</v>
      </c>
      <c r="C59" s="53"/>
      <c r="D59" s="53"/>
      <c r="E59" s="54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55" t="s">
        <v>71</v>
      </c>
      <c r="C61" s="56"/>
      <c r="D61" s="56"/>
      <c r="E61" s="57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62" t="s">
        <v>72</v>
      </c>
      <c r="D62" s="59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3" t="s">
        <v>34</v>
      </c>
      <c r="D63" s="59"/>
      <c r="E63" s="13">
        <f>E29</f>
        <v>276.41082666666665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60" t="s">
        <v>43</v>
      </c>
      <c r="D64" s="59"/>
      <c r="E64" s="13">
        <f>E44</f>
        <v>1017.0087842133333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60" t="s">
        <v>60</v>
      </c>
      <c r="D65" s="59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61" t="s">
        <v>29</v>
      </c>
      <c r="C66" s="56"/>
      <c r="D66" s="59"/>
      <c r="E66" s="25">
        <f>SUM(E63:E65)</f>
        <v>2213.9196108799997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49" t="s">
        <v>73</v>
      </c>
      <c r="C68" s="50"/>
      <c r="D68" s="50"/>
      <c r="E68" s="51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10.363333333333333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0.82906666666666662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85.559679999999972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48.362222222222222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17.797297777777779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1.5475911111111114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61" t="s">
        <v>29</v>
      </c>
      <c r="C76" s="59"/>
      <c r="D76" s="34">
        <f t="shared" ref="D76:E76" si="5">SUM(D70:D75)</f>
        <v>6.6122222222222207E-2</v>
      </c>
      <c r="E76" s="25">
        <f t="shared" si="5"/>
        <v>164.45919111111107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52" t="s">
        <v>81</v>
      </c>
      <c r="C77" s="53"/>
      <c r="D77" s="53"/>
      <c r="E77" s="54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49" t="s">
        <v>82</v>
      </c>
      <c r="C79" s="50"/>
      <c r="D79" s="50"/>
      <c r="E79" s="51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52" t="s">
        <v>83</v>
      </c>
      <c r="C80" s="53"/>
      <c r="D80" s="53"/>
      <c r="E80" s="54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55" t="s">
        <v>84</v>
      </c>
      <c r="C82" s="56"/>
      <c r="D82" s="56"/>
      <c r="E82" s="57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207.18375999999998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20.726666666666667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0.51816666666666655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1.6166799999999999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24.607001275999998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34.544444444444437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58" t="s">
        <v>94</v>
      </c>
      <c r="C91" s="59"/>
      <c r="D91" s="24">
        <f t="shared" ref="D91:E91" si="7">SUM(D84:D90)</f>
        <v>0.11627401055555556</v>
      </c>
      <c r="E91" s="25">
        <f t="shared" si="7"/>
        <v>289.19671905377777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51.448000679012338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58" t="s">
        <v>96</v>
      </c>
      <c r="C93" s="59"/>
      <c r="D93" s="24">
        <f t="shared" ref="D93:E93" si="8">SUM(D91:D92)</f>
        <v>0.13695911858024692</v>
      </c>
      <c r="E93" s="25">
        <f t="shared" si="8"/>
        <v>340.64471973279012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125.35725686166678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61" t="s">
        <v>29</v>
      </c>
      <c r="C95" s="59"/>
      <c r="D95" s="24">
        <f t="shared" ref="D95:E95" si="9">SUM(D93:D94)</f>
        <v>0.18736007421777778</v>
      </c>
      <c r="E95" s="25">
        <f t="shared" si="9"/>
        <v>466.00197659445689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61" t="s">
        <v>99</v>
      </c>
      <c r="C97" s="56"/>
      <c r="D97" s="56"/>
      <c r="E97" s="57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61" t="s">
        <v>29</v>
      </c>
      <c r="C100" s="59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61" t="s">
        <v>103</v>
      </c>
      <c r="C102" s="56"/>
      <c r="D102" s="56"/>
      <c r="E102" s="57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62" t="s">
        <v>104</v>
      </c>
      <c r="D103" s="59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60" t="s">
        <v>86</v>
      </c>
      <c r="D104" s="59"/>
      <c r="E104" s="13">
        <f>E95</f>
        <v>466.00197659445689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60" t="s">
        <v>105</v>
      </c>
      <c r="D105" s="59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61" t="s">
        <v>29</v>
      </c>
      <c r="C106" s="56"/>
      <c r="D106" s="59"/>
      <c r="E106" s="25">
        <f>SUM(E104:E105)</f>
        <v>466.00197659445689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49" t="s">
        <v>106</v>
      </c>
      <c r="C108" s="50"/>
      <c r="D108" s="50"/>
      <c r="E108" s="51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70" t="s">
        <v>107</v>
      </c>
      <c r="D109" s="71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60" t="s">
        <v>108</v>
      </c>
      <c r="D110" s="59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60" t="s">
        <v>109</v>
      </c>
      <c r="D111" s="59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60" t="s">
        <v>110</v>
      </c>
      <c r="D112" s="59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60" t="s">
        <v>28</v>
      </c>
      <c r="D113" s="59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61" t="s">
        <v>29</v>
      </c>
      <c r="C114" s="56"/>
      <c r="D114" s="59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52" t="s">
        <v>111</v>
      </c>
      <c r="C115" s="53"/>
      <c r="D115" s="53"/>
      <c r="E115" s="54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49" t="s">
        <v>112</v>
      </c>
      <c r="C117" s="50"/>
      <c r="D117" s="50"/>
      <c r="E117" s="51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86" t="s">
        <v>113</v>
      </c>
      <c r="C118" s="71"/>
      <c r="D118" s="87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271.5790389292784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570.31598175148463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1042.530963726475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120.71411158938132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556.01651398745332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365.80033814964031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61" t="s">
        <v>29</v>
      </c>
      <c r="C127" s="59"/>
      <c r="D127" s="47">
        <f t="shared" ref="D127:E127" si="13">SUM(D120:D122)</f>
        <v>0.29250000000000004</v>
      </c>
      <c r="E127" s="25">
        <f t="shared" si="13"/>
        <v>1884.425984407238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52" t="s">
        <v>126</v>
      </c>
      <c r="C128" s="53"/>
      <c r="D128" s="53"/>
      <c r="E128" s="54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52" t="s">
        <v>127</v>
      </c>
      <c r="C129" s="53"/>
      <c r="D129" s="53"/>
      <c r="E129" s="54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49" t="s">
        <v>128</v>
      </c>
      <c r="C131" s="50"/>
      <c r="D131" s="50"/>
      <c r="E131" s="51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64" t="s">
        <v>129</v>
      </c>
      <c r="C132" s="65"/>
      <c r="D132" s="71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3" t="s">
        <v>14</v>
      </c>
      <c r="D133" s="59"/>
      <c r="E133" s="13">
        <f>E21</f>
        <v>2487.1999999999998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3" t="s">
        <v>31</v>
      </c>
      <c r="D134" s="59"/>
      <c r="E134" s="13">
        <f>E66</f>
        <v>2213.9196108799997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3" t="s">
        <v>73</v>
      </c>
      <c r="D135" s="59"/>
      <c r="E135" s="13">
        <f>E76</f>
        <v>164.45919111111107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3" t="s">
        <v>82</v>
      </c>
      <c r="D136" s="59"/>
      <c r="E136" s="13">
        <f>E106</f>
        <v>466.00197659445689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3" t="s">
        <v>106</v>
      </c>
      <c r="D137" s="59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61" t="s">
        <v>131</v>
      </c>
      <c r="C138" s="56"/>
      <c r="D138" s="59"/>
      <c r="E138" s="25">
        <f>SUM(E133:E137)</f>
        <v>5431.5807785855677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60" t="s">
        <v>112</v>
      </c>
      <c r="D139" s="59"/>
      <c r="E139" s="13">
        <f>E127</f>
        <v>1884.425984407238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82" t="s">
        <v>132</v>
      </c>
      <c r="C140" s="83"/>
      <c r="D140" s="84"/>
      <c r="E140" s="48">
        <f>SUM(E138:E139)</f>
        <v>7316.0067629928053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85"/>
      <c r="C142" s="53"/>
      <c r="D142" s="53"/>
      <c r="E142" s="53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93:C93"/>
    <mergeCell ref="B95:C95"/>
    <mergeCell ref="B97:E97"/>
    <mergeCell ref="B100:C100"/>
    <mergeCell ref="B102:E102"/>
    <mergeCell ref="C103:D103"/>
    <mergeCell ref="C104:D104"/>
    <mergeCell ref="C105:D105"/>
    <mergeCell ref="B106:D106"/>
    <mergeCell ref="B108:E108"/>
    <mergeCell ref="C109:D109"/>
    <mergeCell ref="C110:D110"/>
    <mergeCell ref="C111:D111"/>
    <mergeCell ref="C112:D112"/>
    <mergeCell ref="C113:D113"/>
    <mergeCell ref="B114:D114"/>
    <mergeCell ref="B115:E115"/>
    <mergeCell ref="B117:E117"/>
    <mergeCell ref="B118:C118"/>
    <mergeCell ref="D118:E118"/>
    <mergeCell ref="B127:C127"/>
    <mergeCell ref="C136:D136"/>
    <mergeCell ref="C137:D137"/>
    <mergeCell ref="B138:D138"/>
    <mergeCell ref="C139:D139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2:E2"/>
    <mergeCell ref="B3:E3"/>
    <mergeCell ref="D4:E4"/>
    <mergeCell ref="D5:E5"/>
    <mergeCell ref="D6:E6"/>
    <mergeCell ref="D7:E7"/>
    <mergeCell ref="D8:E8"/>
    <mergeCell ref="D9:E9"/>
    <mergeCell ref="D10:E10"/>
    <mergeCell ref="D11:E11"/>
    <mergeCell ref="B13:E13"/>
    <mergeCell ref="C14:D14"/>
    <mergeCell ref="C15:D15"/>
    <mergeCell ref="C16:D16"/>
    <mergeCell ref="C17:D17"/>
    <mergeCell ref="C18:D18"/>
    <mergeCell ref="C19:D19"/>
    <mergeCell ref="C20:D20"/>
    <mergeCell ref="B21:D21"/>
    <mergeCell ref="B22:E22"/>
    <mergeCell ref="B24:E24"/>
    <mergeCell ref="B25:E25"/>
    <mergeCell ref="B29:C29"/>
    <mergeCell ref="B30:E30"/>
    <mergeCell ref="B31:E31"/>
    <mergeCell ref="B32:E32"/>
    <mergeCell ref="B34:E34"/>
    <mergeCell ref="B44:C44"/>
    <mergeCell ref="B45:E45"/>
    <mergeCell ref="B46:E46"/>
    <mergeCell ref="B47:E47"/>
    <mergeCell ref="B48:E48"/>
    <mergeCell ref="B50:E50"/>
    <mergeCell ref="B57:D57"/>
    <mergeCell ref="B58:E58"/>
    <mergeCell ref="B59:E59"/>
    <mergeCell ref="B61:E61"/>
    <mergeCell ref="C62:D62"/>
    <mergeCell ref="C63:D63"/>
    <mergeCell ref="C64:D64"/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workbookViewId="0">
      <selection activeCell="E19" sqref="E19"/>
    </sheetView>
  </sheetViews>
  <sheetFormatPr defaultColWidth="12.625" defaultRowHeight="15" customHeight="1"/>
  <cols>
    <col min="1" max="1" width="8.625" customWidth="1"/>
    <col min="2" max="2" width="5" customWidth="1"/>
    <col min="3" max="3" width="86.375" customWidth="1"/>
    <col min="4" max="4" width="14.125" customWidth="1"/>
    <col min="5" max="5" width="17.125" customWidth="1"/>
    <col min="6" max="6" width="8.625" hidden="1" customWidth="1"/>
    <col min="7" max="7" width="8.625" customWidth="1"/>
    <col min="8" max="9" width="9.375" customWidth="1"/>
    <col min="10" max="10" width="13.375" customWidth="1"/>
    <col min="11" max="11" width="12.5" customWidth="1"/>
    <col min="12" max="13" width="13.625" customWidth="1"/>
    <col min="14" max="26" width="8.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49" t="s">
        <v>0</v>
      </c>
      <c r="C2" s="50"/>
      <c r="D2" s="50"/>
      <c r="E2" s="51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7" t="s">
        <v>1</v>
      </c>
      <c r="C3" s="78"/>
      <c r="D3" s="78"/>
      <c r="E3" s="79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80"/>
      <c r="E4" s="57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81" t="s">
        <v>4</v>
      </c>
      <c r="E5" s="57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81" t="s">
        <v>138</v>
      </c>
      <c r="E6" s="57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2">
        <v>2021</v>
      </c>
      <c r="E7" s="57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73"/>
      <c r="E8" s="57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74" t="s">
        <v>136</v>
      </c>
      <c r="E9" s="57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75" t="s">
        <v>139</v>
      </c>
      <c r="E10" s="57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76">
        <v>45065</v>
      </c>
      <c r="E11" s="57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49" t="s">
        <v>14</v>
      </c>
      <c r="C13" s="50"/>
      <c r="D13" s="50"/>
      <c r="E13" s="51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70" t="s">
        <v>15</v>
      </c>
      <c r="D14" s="71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60" t="s">
        <v>18</v>
      </c>
      <c r="D15" s="59"/>
      <c r="E15" s="12">
        <f>D7</f>
        <v>2021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60" t="s">
        <v>20</v>
      </c>
      <c r="D16" s="59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60" t="s">
        <v>22</v>
      </c>
      <c r="D17" s="59"/>
      <c r="E17" s="13">
        <v>0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60" t="s">
        <v>24</v>
      </c>
      <c r="D18" s="59"/>
      <c r="E18" s="13">
        <v>224.7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60" t="s">
        <v>26</v>
      </c>
      <c r="D19" s="59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60" t="s">
        <v>28</v>
      </c>
      <c r="D20" s="59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61" t="s">
        <v>29</v>
      </c>
      <c r="C21" s="56"/>
      <c r="D21" s="59"/>
      <c r="E21" s="14">
        <f>SUM(E15:E20)</f>
        <v>2245.6999999999998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67" t="s">
        <v>30</v>
      </c>
      <c r="C22" s="68"/>
      <c r="D22" s="68"/>
      <c r="E22" s="69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49" t="s">
        <v>31</v>
      </c>
      <c r="C24" s="50"/>
      <c r="D24" s="50"/>
      <c r="E24" s="51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64" t="s">
        <v>32</v>
      </c>
      <c r="C25" s="65"/>
      <c r="D25" s="65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187.14166666666665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62.430459999999989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61" t="s">
        <v>29</v>
      </c>
      <c r="C29" s="59"/>
      <c r="D29" s="24">
        <f t="shared" ref="D29:E29" si="1">SUM(D27:D28)</f>
        <v>0.11113333333333333</v>
      </c>
      <c r="E29" s="25">
        <f t="shared" si="1"/>
        <v>249.57212666666663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52" t="s">
        <v>38</v>
      </c>
      <c r="C30" s="53"/>
      <c r="D30" s="53"/>
      <c r="E30" s="54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52" t="s">
        <v>39</v>
      </c>
      <c r="C31" s="53"/>
      <c r="D31" s="53"/>
      <c r="E31" s="54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52" t="s">
        <v>40</v>
      </c>
      <c r="C32" s="53"/>
      <c r="D32" s="53"/>
      <c r="E32" s="54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55" t="s">
        <v>41</v>
      </c>
      <c r="C34" s="56"/>
      <c r="D34" s="56"/>
      <c r="E34" s="57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499.05442533333326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62.381803166666657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74.858163799999986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37.429081899999993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24.952721266666664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14.971632759999999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4.9905442533333328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199.62177013333331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61" t="s">
        <v>29</v>
      </c>
      <c r="C44" s="59"/>
      <c r="D44" s="24">
        <f t="shared" ref="D44:E44" si="3">SUM(D36:D43)</f>
        <v>0.36800000000000005</v>
      </c>
      <c r="E44" s="25">
        <f t="shared" si="3"/>
        <v>918.2601426133333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52" t="s">
        <v>54</v>
      </c>
      <c r="C45" s="53"/>
      <c r="D45" s="53"/>
      <c r="E45" s="54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52" t="s">
        <v>55</v>
      </c>
      <c r="C46" s="53"/>
      <c r="D46" s="53"/>
      <c r="E46" s="54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52" t="s">
        <v>56</v>
      </c>
      <c r="C47" s="53"/>
      <c r="D47" s="53"/>
      <c r="E47" s="54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52" t="s">
        <v>57</v>
      </c>
      <c r="C48" s="53"/>
      <c r="D48" s="53"/>
      <c r="E48" s="54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55" t="s">
        <v>58</v>
      </c>
      <c r="C50" s="56"/>
      <c r="D50" s="56"/>
      <c r="E50" s="57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-121.26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61" t="s">
        <v>29</v>
      </c>
      <c r="C57" s="56"/>
      <c r="D57" s="59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52" t="s">
        <v>69</v>
      </c>
      <c r="C58" s="53"/>
      <c r="D58" s="53"/>
      <c r="E58" s="54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52" t="s">
        <v>70</v>
      </c>
      <c r="C59" s="53"/>
      <c r="D59" s="53"/>
      <c r="E59" s="54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55" t="s">
        <v>71</v>
      </c>
      <c r="C61" s="56"/>
      <c r="D61" s="56"/>
      <c r="E61" s="57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62" t="s">
        <v>72</v>
      </c>
      <c r="D62" s="59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3" t="s">
        <v>34</v>
      </c>
      <c r="D63" s="59"/>
      <c r="E63" s="13">
        <f>E29</f>
        <v>249.57212666666663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60" t="s">
        <v>43</v>
      </c>
      <c r="D64" s="59"/>
      <c r="E64" s="13">
        <f>E44</f>
        <v>918.2601426133333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60" t="s">
        <v>60</v>
      </c>
      <c r="D65" s="59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61" t="s">
        <v>29</v>
      </c>
      <c r="C66" s="56"/>
      <c r="D66" s="59"/>
      <c r="E66" s="25">
        <f>SUM(E63:E65)</f>
        <v>2088.3322692800002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49" t="s">
        <v>73</v>
      </c>
      <c r="C68" s="50"/>
      <c r="D68" s="50"/>
      <c r="E68" s="51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9.3570833333333319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0.7485666666666666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77.252079999999978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43.666388888888889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16.069231111111112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1.3973244444444446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61" t="s">
        <v>29</v>
      </c>
      <c r="C76" s="59"/>
      <c r="D76" s="34">
        <f t="shared" ref="D76:E76" si="5">SUM(D70:D75)</f>
        <v>6.6122222222222207E-2</v>
      </c>
      <c r="E76" s="25">
        <f t="shared" si="5"/>
        <v>148.49067444444444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52" t="s">
        <v>81</v>
      </c>
      <c r="C77" s="53"/>
      <c r="D77" s="53"/>
      <c r="E77" s="54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49" t="s">
        <v>82</v>
      </c>
      <c r="C79" s="50"/>
      <c r="D79" s="50"/>
      <c r="E79" s="51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52" t="s">
        <v>83</v>
      </c>
      <c r="C80" s="53"/>
      <c r="D80" s="53"/>
      <c r="E80" s="54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55" t="s">
        <v>84</v>
      </c>
      <c r="C82" s="56"/>
      <c r="D82" s="56"/>
      <c r="E82" s="57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187.06680999999998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18.714166666666664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0.46785416666666657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1.4597049999999998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22.217731893499998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31.190277777777773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58" t="s">
        <v>94</v>
      </c>
      <c r="C91" s="59"/>
      <c r="D91" s="24">
        <f t="shared" ref="D91:E91" si="7">SUM(D84:D90)</f>
        <v>0.11627401055555556</v>
      </c>
      <c r="E91" s="25">
        <f t="shared" si="7"/>
        <v>261.11654550461111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46.452547091049375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58" t="s">
        <v>96</v>
      </c>
      <c r="C93" s="59"/>
      <c r="D93" s="24">
        <f t="shared" ref="D93:E93" si="8">SUM(D91:D92)</f>
        <v>0.13695911858024692</v>
      </c>
      <c r="E93" s="25">
        <f t="shared" si="8"/>
        <v>307.56909259566049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113.18542607520307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61" t="s">
        <v>29</v>
      </c>
      <c r="C95" s="59"/>
      <c r="D95" s="24">
        <f t="shared" ref="D95:E95" si="9">SUM(D93:D94)</f>
        <v>0.18736007421777778</v>
      </c>
      <c r="E95" s="25">
        <f t="shared" si="9"/>
        <v>420.75451867086355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61" t="s">
        <v>99</v>
      </c>
      <c r="C97" s="56"/>
      <c r="D97" s="56"/>
      <c r="E97" s="57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61" t="s">
        <v>29</v>
      </c>
      <c r="C100" s="59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61" t="s">
        <v>103</v>
      </c>
      <c r="C102" s="56"/>
      <c r="D102" s="56"/>
      <c r="E102" s="57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62" t="s">
        <v>104</v>
      </c>
      <c r="D103" s="59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60" t="s">
        <v>86</v>
      </c>
      <c r="D104" s="59"/>
      <c r="E104" s="13">
        <f>E95</f>
        <v>420.75451867086355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60" t="s">
        <v>105</v>
      </c>
      <c r="D105" s="59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61" t="s">
        <v>29</v>
      </c>
      <c r="C106" s="56"/>
      <c r="D106" s="59"/>
      <c r="E106" s="25">
        <f>SUM(E104:E105)</f>
        <v>420.75451867086355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49" t="s">
        <v>106</v>
      </c>
      <c r="C108" s="50"/>
      <c r="D108" s="50"/>
      <c r="E108" s="51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70" t="s">
        <v>107</v>
      </c>
      <c r="D109" s="71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60" t="s">
        <v>108</v>
      </c>
      <c r="D110" s="59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60" t="s">
        <v>109</v>
      </c>
      <c r="D111" s="59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60" t="s">
        <v>110</v>
      </c>
      <c r="D112" s="59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60" t="s">
        <v>28</v>
      </c>
      <c r="D113" s="59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61" t="s">
        <v>29</v>
      </c>
      <c r="C114" s="56"/>
      <c r="D114" s="59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52" t="s">
        <v>111</v>
      </c>
      <c r="C115" s="53"/>
      <c r="D115" s="53"/>
      <c r="E115" s="54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49" t="s">
        <v>112</v>
      </c>
      <c r="C117" s="50"/>
      <c r="D117" s="50"/>
      <c r="E117" s="51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86" t="s">
        <v>113</v>
      </c>
      <c r="C118" s="71"/>
      <c r="D118" s="87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250.16387311976541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525.34413355150741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960.32294966995664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111.19528890915288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512.17223982397684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336.95542093682695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61" t="s">
        <v>29</v>
      </c>
      <c r="C127" s="59"/>
      <c r="D127" s="47">
        <f t="shared" ref="D127:E127" si="13">SUM(D120:D122)</f>
        <v>0.29250000000000004</v>
      </c>
      <c r="E127" s="25">
        <f t="shared" si="13"/>
        <v>1735.8309563412295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52" t="s">
        <v>126</v>
      </c>
      <c r="C128" s="53"/>
      <c r="D128" s="53"/>
      <c r="E128" s="54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52" t="s">
        <v>127</v>
      </c>
      <c r="C129" s="53"/>
      <c r="D129" s="53"/>
      <c r="E129" s="54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49" t="s">
        <v>128</v>
      </c>
      <c r="C131" s="50"/>
      <c r="D131" s="50"/>
      <c r="E131" s="51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64" t="s">
        <v>129</v>
      </c>
      <c r="C132" s="65"/>
      <c r="D132" s="71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3" t="s">
        <v>14</v>
      </c>
      <c r="D133" s="59"/>
      <c r="E133" s="13">
        <f>E21</f>
        <v>2245.6999999999998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3" t="s">
        <v>31</v>
      </c>
      <c r="D134" s="59"/>
      <c r="E134" s="13">
        <f>E66</f>
        <v>2088.3322692800002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3" t="s">
        <v>73</v>
      </c>
      <c r="D135" s="59"/>
      <c r="E135" s="13">
        <f>E76</f>
        <v>148.49067444444444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3" t="s">
        <v>82</v>
      </c>
      <c r="D136" s="59"/>
      <c r="E136" s="13">
        <f>E106</f>
        <v>420.75451867086355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3" t="s">
        <v>106</v>
      </c>
      <c r="D137" s="59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61" t="s">
        <v>131</v>
      </c>
      <c r="C138" s="56"/>
      <c r="D138" s="59"/>
      <c r="E138" s="25">
        <f>SUM(E133:E137)</f>
        <v>5003.2774623953082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60" t="s">
        <v>112</v>
      </c>
      <c r="D139" s="59"/>
      <c r="E139" s="13">
        <f>E127</f>
        <v>1735.8309563412295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82" t="s">
        <v>132</v>
      </c>
      <c r="C140" s="83"/>
      <c r="D140" s="84"/>
      <c r="E140" s="48">
        <f>SUM(E138:E139)</f>
        <v>6739.1084187365377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85"/>
      <c r="C142" s="53"/>
      <c r="D142" s="53"/>
      <c r="E142" s="53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93:C93"/>
    <mergeCell ref="B95:C95"/>
    <mergeCell ref="B97:E97"/>
    <mergeCell ref="B100:C100"/>
    <mergeCell ref="B102:E102"/>
    <mergeCell ref="C103:D103"/>
    <mergeCell ref="C104:D104"/>
    <mergeCell ref="C105:D105"/>
    <mergeCell ref="B106:D106"/>
    <mergeCell ref="B108:E108"/>
    <mergeCell ref="C109:D109"/>
    <mergeCell ref="C110:D110"/>
    <mergeCell ref="C111:D111"/>
    <mergeCell ref="C112:D112"/>
    <mergeCell ref="C113:D113"/>
    <mergeCell ref="B114:D114"/>
    <mergeCell ref="B115:E115"/>
    <mergeCell ref="B117:E117"/>
    <mergeCell ref="B118:C118"/>
    <mergeCell ref="D118:E118"/>
    <mergeCell ref="B127:C127"/>
    <mergeCell ref="C136:D136"/>
    <mergeCell ref="C137:D137"/>
    <mergeCell ref="B138:D138"/>
    <mergeCell ref="C139:D139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2:E2"/>
    <mergeCell ref="B3:E3"/>
    <mergeCell ref="D4:E4"/>
    <mergeCell ref="D5:E5"/>
    <mergeCell ref="D6:E6"/>
    <mergeCell ref="D7:E7"/>
    <mergeCell ref="D8:E8"/>
    <mergeCell ref="D9:E9"/>
    <mergeCell ref="D10:E10"/>
    <mergeCell ref="D11:E11"/>
    <mergeCell ref="B13:E13"/>
    <mergeCell ref="C14:D14"/>
    <mergeCell ref="C15:D15"/>
    <mergeCell ref="C16:D16"/>
    <mergeCell ref="C17:D17"/>
    <mergeCell ref="C18:D18"/>
    <mergeCell ref="C19:D19"/>
    <mergeCell ref="C20:D20"/>
    <mergeCell ref="B21:D21"/>
    <mergeCell ref="B22:E22"/>
    <mergeCell ref="B24:E24"/>
    <mergeCell ref="B25:E25"/>
    <mergeCell ref="B29:C29"/>
    <mergeCell ref="B30:E30"/>
    <mergeCell ref="B31:E31"/>
    <mergeCell ref="B32:E32"/>
    <mergeCell ref="B34:E34"/>
    <mergeCell ref="B44:C44"/>
    <mergeCell ref="B45:E45"/>
    <mergeCell ref="B46:E46"/>
    <mergeCell ref="B47:E47"/>
    <mergeCell ref="B48:E48"/>
    <mergeCell ref="B50:E50"/>
    <mergeCell ref="B57:D57"/>
    <mergeCell ref="B58:E58"/>
    <mergeCell ref="B59:E59"/>
    <mergeCell ref="B61:E61"/>
    <mergeCell ref="C62:D62"/>
    <mergeCell ref="C63:D63"/>
    <mergeCell ref="C64:D64"/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workbookViewId="0">
      <selection activeCell="D8" sqref="D8:E8"/>
    </sheetView>
  </sheetViews>
  <sheetFormatPr defaultColWidth="12.625" defaultRowHeight="15" customHeight="1"/>
  <cols>
    <col min="1" max="1" width="8.625" customWidth="1"/>
    <col min="2" max="2" width="5" customWidth="1"/>
    <col min="3" max="3" width="86.375" customWidth="1"/>
    <col min="4" max="4" width="14.125" customWidth="1"/>
    <col min="5" max="5" width="17.125" customWidth="1"/>
    <col min="6" max="6" width="8.625" hidden="1" customWidth="1"/>
    <col min="7" max="7" width="8.625" customWidth="1"/>
    <col min="8" max="9" width="9.375" customWidth="1"/>
    <col min="10" max="10" width="13.375" customWidth="1"/>
    <col min="11" max="11" width="12.5" customWidth="1"/>
    <col min="12" max="13" width="13.625" customWidth="1"/>
    <col min="14" max="26" width="8.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49" t="s">
        <v>0</v>
      </c>
      <c r="C2" s="50"/>
      <c r="D2" s="50"/>
      <c r="E2" s="51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7" t="s">
        <v>1</v>
      </c>
      <c r="C3" s="78"/>
      <c r="D3" s="78"/>
      <c r="E3" s="79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80"/>
      <c r="E4" s="57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81" t="s">
        <v>4</v>
      </c>
      <c r="E5" s="57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81" t="s">
        <v>140</v>
      </c>
      <c r="E6" s="57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2">
        <v>2807</v>
      </c>
      <c r="E7" s="57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73"/>
      <c r="E8" s="57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74" t="s">
        <v>141</v>
      </c>
      <c r="E9" s="57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75"/>
      <c r="E10" s="57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76"/>
      <c r="E11" s="57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49" t="s">
        <v>14</v>
      </c>
      <c r="C13" s="50"/>
      <c r="D13" s="50"/>
      <c r="E13" s="51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70" t="s">
        <v>15</v>
      </c>
      <c r="D14" s="71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60" t="s">
        <v>18</v>
      </c>
      <c r="D15" s="59"/>
      <c r="E15" s="12">
        <f>D7</f>
        <v>2807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60" t="s">
        <v>20</v>
      </c>
      <c r="D16" s="59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60" t="s">
        <v>22</v>
      </c>
      <c r="D17" s="59"/>
      <c r="E17" s="13">
        <v>0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60" t="s">
        <v>24</v>
      </c>
      <c r="D18" s="59"/>
      <c r="E18" s="13">
        <v>0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60" t="s">
        <v>26</v>
      </c>
      <c r="D19" s="59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60" t="s">
        <v>28</v>
      </c>
      <c r="D20" s="59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61" t="s">
        <v>29</v>
      </c>
      <c r="C21" s="56"/>
      <c r="D21" s="59"/>
      <c r="E21" s="14">
        <f>SUM(E15:E20)</f>
        <v>2807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67" t="s">
        <v>30</v>
      </c>
      <c r="C22" s="68"/>
      <c r="D22" s="68"/>
      <c r="E22" s="69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49" t="s">
        <v>31</v>
      </c>
      <c r="C24" s="50"/>
      <c r="D24" s="50"/>
      <c r="E24" s="51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64" t="s">
        <v>32</v>
      </c>
      <c r="C25" s="65"/>
      <c r="D25" s="65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233.91666666666666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78.034599999999998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61" t="s">
        <v>29</v>
      </c>
      <c r="C29" s="59"/>
      <c r="D29" s="24">
        <f t="shared" ref="D29:E29" si="1">SUM(D27:D28)</f>
        <v>0.11113333333333333</v>
      </c>
      <c r="E29" s="25">
        <f t="shared" si="1"/>
        <v>311.95126666666664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52" t="s">
        <v>38</v>
      </c>
      <c r="C30" s="53"/>
      <c r="D30" s="53"/>
      <c r="E30" s="54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52" t="s">
        <v>39</v>
      </c>
      <c r="C31" s="53"/>
      <c r="D31" s="53"/>
      <c r="E31" s="54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52" t="s">
        <v>40</v>
      </c>
      <c r="C32" s="53"/>
      <c r="D32" s="53"/>
      <c r="E32" s="54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55" t="s">
        <v>41</v>
      </c>
      <c r="C34" s="56"/>
      <c r="D34" s="56"/>
      <c r="E34" s="57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623.79025333333334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77.973781666666667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93.56853799999999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46.784268999999995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31.189512666666666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18.713707599999999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6.2379025333333331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249.51610133333332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61" t="s">
        <v>29</v>
      </c>
      <c r="C44" s="59"/>
      <c r="D44" s="24">
        <f t="shared" ref="D44:E44" si="3">SUM(D36:D43)</f>
        <v>0.36800000000000005</v>
      </c>
      <c r="E44" s="25">
        <f t="shared" si="3"/>
        <v>1147.7740661333335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52" t="s">
        <v>54</v>
      </c>
      <c r="C45" s="53"/>
      <c r="D45" s="53"/>
      <c r="E45" s="54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52" t="s">
        <v>55</v>
      </c>
      <c r="C46" s="53"/>
      <c r="D46" s="53"/>
      <c r="E46" s="54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52" t="s">
        <v>56</v>
      </c>
      <c r="C47" s="53"/>
      <c r="D47" s="53"/>
      <c r="E47" s="54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52" t="s">
        <v>57</v>
      </c>
      <c r="C48" s="53"/>
      <c r="D48" s="53"/>
      <c r="E48" s="54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55" t="s">
        <v>58</v>
      </c>
      <c r="C50" s="56"/>
      <c r="D50" s="56"/>
      <c r="E50" s="57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-168.42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61" t="s">
        <v>29</v>
      </c>
      <c r="C57" s="56"/>
      <c r="D57" s="59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52" t="s">
        <v>69</v>
      </c>
      <c r="C58" s="53"/>
      <c r="D58" s="53"/>
      <c r="E58" s="54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52" t="s">
        <v>70</v>
      </c>
      <c r="C59" s="53"/>
      <c r="D59" s="53"/>
      <c r="E59" s="54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55" t="s">
        <v>71</v>
      </c>
      <c r="C61" s="56"/>
      <c r="D61" s="56"/>
      <c r="E61" s="57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62" t="s">
        <v>72</v>
      </c>
      <c r="D62" s="59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3" t="s">
        <v>34</v>
      </c>
      <c r="D63" s="59"/>
      <c r="E63" s="13">
        <f>E29</f>
        <v>311.95126666666664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60" t="s">
        <v>43</v>
      </c>
      <c r="D64" s="59"/>
      <c r="E64" s="13">
        <f>E44</f>
        <v>1147.7740661333335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60" t="s">
        <v>60</v>
      </c>
      <c r="D65" s="59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61" t="s">
        <v>29</v>
      </c>
      <c r="C66" s="56"/>
      <c r="D66" s="59"/>
      <c r="E66" s="25">
        <f>SUM(E63:E65)</f>
        <v>2380.2253328000002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49" t="s">
        <v>73</v>
      </c>
      <c r="C68" s="50"/>
      <c r="D68" s="50"/>
      <c r="E68" s="51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11.695833333333333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0.93566666666666665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96.560799999999986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54.580555555555556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20.085644444444448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1.7465777777777782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61" t="s">
        <v>29</v>
      </c>
      <c r="C76" s="59"/>
      <c r="D76" s="34">
        <f t="shared" ref="D76:E76" si="5">SUM(D70:D75)</f>
        <v>6.6122222222222207E-2</v>
      </c>
      <c r="E76" s="25">
        <f t="shared" si="5"/>
        <v>185.60507777777778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52" t="s">
        <v>81</v>
      </c>
      <c r="C77" s="53"/>
      <c r="D77" s="53"/>
      <c r="E77" s="54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49" t="s">
        <v>82</v>
      </c>
      <c r="C79" s="50"/>
      <c r="D79" s="50"/>
      <c r="E79" s="51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52" t="s">
        <v>83</v>
      </c>
      <c r="C80" s="53"/>
      <c r="D80" s="53"/>
      <c r="E80" s="54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55" t="s">
        <v>84</v>
      </c>
      <c r="C82" s="56"/>
      <c r="D82" s="56"/>
      <c r="E82" s="57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233.82310000000001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23.391666666666666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0.5847916666666666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1.8245499999999999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27.770928185000002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38.986111111111107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58" t="s">
        <v>94</v>
      </c>
      <c r="C91" s="59"/>
      <c r="D91" s="24">
        <f t="shared" ref="D91:E91" si="7">SUM(D84:D90)</f>
        <v>0.11627401055555556</v>
      </c>
      <c r="E91" s="25">
        <f t="shared" si="7"/>
        <v>326.3811476294444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58.063098225308643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58" t="s">
        <v>96</v>
      </c>
      <c r="C93" s="59"/>
      <c r="D93" s="24">
        <f t="shared" ref="D93:E93" si="8">SUM(D91:D92)</f>
        <v>0.13695911858024692</v>
      </c>
      <c r="E93" s="25">
        <f t="shared" si="8"/>
        <v>384.44424585475304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141.47548247454915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61" t="s">
        <v>29</v>
      </c>
      <c r="C95" s="59"/>
      <c r="D95" s="24">
        <f t="shared" ref="D95:E95" si="9">SUM(D93:D94)</f>
        <v>0.18736007421777778</v>
      </c>
      <c r="E95" s="25">
        <f t="shared" si="9"/>
        <v>525.91972832930219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61" t="s">
        <v>99</v>
      </c>
      <c r="C97" s="56"/>
      <c r="D97" s="56"/>
      <c r="E97" s="57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61" t="s">
        <v>29</v>
      </c>
      <c r="C100" s="59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61" t="s">
        <v>103</v>
      </c>
      <c r="C102" s="56"/>
      <c r="D102" s="56"/>
      <c r="E102" s="57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62" t="s">
        <v>104</v>
      </c>
      <c r="D103" s="59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60" t="s">
        <v>86</v>
      </c>
      <c r="D104" s="59"/>
      <c r="E104" s="13">
        <f>E95</f>
        <v>525.91972832930219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60" t="s">
        <v>105</v>
      </c>
      <c r="D105" s="59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61" t="s">
        <v>29</v>
      </c>
      <c r="C106" s="56"/>
      <c r="D106" s="59"/>
      <c r="E106" s="25">
        <f>SUM(E104:E105)</f>
        <v>525.91972832930219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49" t="s">
        <v>106</v>
      </c>
      <c r="C108" s="50"/>
      <c r="D108" s="50"/>
      <c r="E108" s="51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70" t="s">
        <v>107</v>
      </c>
      <c r="D109" s="71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60" t="s">
        <v>108</v>
      </c>
      <c r="D110" s="59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60" t="s">
        <v>109</v>
      </c>
      <c r="D111" s="59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60" t="s">
        <v>110</v>
      </c>
      <c r="D112" s="59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60" t="s">
        <v>28</v>
      </c>
      <c r="D113" s="59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61" t="s">
        <v>29</v>
      </c>
      <c r="C114" s="56"/>
      <c r="D114" s="59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52" t="s">
        <v>111</v>
      </c>
      <c r="C115" s="53"/>
      <c r="D115" s="53"/>
      <c r="E115" s="54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49" t="s">
        <v>112</v>
      </c>
      <c r="C117" s="50"/>
      <c r="D117" s="50"/>
      <c r="E117" s="51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86" t="s">
        <v>113</v>
      </c>
      <c r="C118" s="71"/>
      <c r="D118" s="87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299.93750694535407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629.86876458524364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1151.3927562534918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133.31916125040433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614.07613666852899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403.99745833455859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61" t="s">
        <v>29</v>
      </c>
      <c r="C127" s="59"/>
      <c r="D127" s="47">
        <f t="shared" ref="D127:E127" si="13">SUM(D120:D122)</f>
        <v>0.29250000000000004</v>
      </c>
      <c r="E127" s="25">
        <f t="shared" si="13"/>
        <v>2081.1990277840896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52" t="s">
        <v>126</v>
      </c>
      <c r="C128" s="53"/>
      <c r="D128" s="53"/>
      <c r="E128" s="54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52" t="s">
        <v>127</v>
      </c>
      <c r="C129" s="53"/>
      <c r="D129" s="53"/>
      <c r="E129" s="54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49" t="s">
        <v>128</v>
      </c>
      <c r="C131" s="50"/>
      <c r="D131" s="50"/>
      <c r="E131" s="51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64" t="s">
        <v>129</v>
      </c>
      <c r="C132" s="65"/>
      <c r="D132" s="71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3" t="s">
        <v>14</v>
      </c>
      <c r="D133" s="59"/>
      <c r="E133" s="13">
        <f>E21</f>
        <v>2807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3" t="s">
        <v>31</v>
      </c>
      <c r="D134" s="59"/>
      <c r="E134" s="13">
        <f>E66</f>
        <v>2380.2253328000002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3" t="s">
        <v>73</v>
      </c>
      <c r="D135" s="59"/>
      <c r="E135" s="13">
        <f>E76</f>
        <v>185.60507777777778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3" t="s">
        <v>82</v>
      </c>
      <c r="D136" s="59"/>
      <c r="E136" s="13">
        <f>E106</f>
        <v>525.91972832930219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3" t="s">
        <v>106</v>
      </c>
      <c r="D137" s="59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61" t="s">
        <v>131</v>
      </c>
      <c r="C138" s="56"/>
      <c r="D138" s="59"/>
      <c r="E138" s="25">
        <f>SUM(E133:E137)</f>
        <v>5998.7501389070812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60" t="s">
        <v>112</v>
      </c>
      <c r="D139" s="59"/>
      <c r="E139" s="13">
        <f>E127</f>
        <v>2081.1990277840896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82" t="s">
        <v>132</v>
      </c>
      <c r="C140" s="83"/>
      <c r="D140" s="84"/>
      <c r="E140" s="48">
        <f>SUM(E138:E139)</f>
        <v>8079.9491666911708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85"/>
      <c r="C142" s="53"/>
      <c r="D142" s="53"/>
      <c r="E142" s="53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93:C93"/>
    <mergeCell ref="B95:C95"/>
    <mergeCell ref="B97:E97"/>
    <mergeCell ref="B100:C100"/>
    <mergeCell ref="B102:E102"/>
    <mergeCell ref="C103:D103"/>
    <mergeCell ref="C104:D104"/>
    <mergeCell ref="C105:D105"/>
    <mergeCell ref="B106:D106"/>
    <mergeCell ref="B108:E108"/>
    <mergeCell ref="C109:D109"/>
    <mergeCell ref="C110:D110"/>
    <mergeCell ref="C111:D111"/>
    <mergeCell ref="C112:D112"/>
    <mergeCell ref="C113:D113"/>
    <mergeCell ref="B114:D114"/>
    <mergeCell ref="B115:E115"/>
    <mergeCell ref="B117:E117"/>
    <mergeCell ref="B118:C118"/>
    <mergeCell ref="D118:E118"/>
    <mergeCell ref="B127:C127"/>
    <mergeCell ref="C136:D136"/>
    <mergeCell ref="C137:D137"/>
    <mergeCell ref="B138:D138"/>
    <mergeCell ref="C139:D139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2:E2"/>
    <mergeCell ref="B3:E3"/>
    <mergeCell ref="D4:E4"/>
    <mergeCell ref="D5:E5"/>
    <mergeCell ref="D6:E6"/>
    <mergeCell ref="D7:E7"/>
    <mergeCell ref="D8:E8"/>
    <mergeCell ref="D9:E9"/>
    <mergeCell ref="D10:E10"/>
    <mergeCell ref="D11:E11"/>
    <mergeCell ref="B13:E13"/>
    <mergeCell ref="C14:D14"/>
    <mergeCell ref="C15:D15"/>
    <mergeCell ref="C16:D16"/>
    <mergeCell ref="C17:D17"/>
    <mergeCell ref="C18:D18"/>
    <mergeCell ref="C19:D19"/>
    <mergeCell ref="C20:D20"/>
    <mergeCell ref="B21:D21"/>
    <mergeCell ref="B22:E22"/>
    <mergeCell ref="B24:E24"/>
    <mergeCell ref="B25:E25"/>
    <mergeCell ref="B29:C29"/>
    <mergeCell ref="B30:E30"/>
    <mergeCell ref="B31:E31"/>
    <mergeCell ref="B32:E32"/>
    <mergeCell ref="B34:E34"/>
    <mergeCell ref="B44:C44"/>
    <mergeCell ref="B45:E45"/>
    <mergeCell ref="B46:E46"/>
    <mergeCell ref="B47:E47"/>
    <mergeCell ref="B48:E48"/>
    <mergeCell ref="B50:E50"/>
    <mergeCell ref="B57:D57"/>
    <mergeCell ref="B58:E58"/>
    <mergeCell ref="B59:E59"/>
    <mergeCell ref="B61:E61"/>
    <mergeCell ref="C62:D62"/>
    <mergeCell ref="C63:D63"/>
    <mergeCell ref="C64:D64"/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tabSelected="1" topLeftCell="A13" zoomScale="77" zoomScaleNormal="77" workbookViewId="0"/>
  </sheetViews>
  <sheetFormatPr defaultColWidth="12.625" defaultRowHeight="15" customHeight="1"/>
  <cols>
    <col min="1" max="1" width="8.625" customWidth="1"/>
    <col min="2" max="2" width="5" customWidth="1"/>
    <col min="3" max="3" width="86.375" customWidth="1"/>
    <col min="4" max="4" width="14.125" customWidth="1"/>
    <col min="5" max="5" width="17.125" customWidth="1"/>
    <col min="6" max="6" width="8.625" hidden="1" customWidth="1"/>
    <col min="7" max="7" width="8.625" customWidth="1"/>
    <col min="8" max="9" width="9.375" customWidth="1"/>
    <col min="10" max="10" width="13.375" customWidth="1"/>
    <col min="11" max="11" width="12.5" customWidth="1"/>
    <col min="12" max="13" width="13.625" customWidth="1"/>
    <col min="14" max="26" width="8.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49" t="s">
        <v>0</v>
      </c>
      <c r="C2" s="50"/>
      <c r="D2" s="50"/>
      <c r="E2" s="51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7" t="s">
        <v>1</v>
      </c>
      <c r="C3" s="78"/>
      <c r="D3" s="78"/>
      <c r="E3" s="79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80"/>
      <c r="E4" s="57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81" t="s">
        <v>4</v>
      </c>
      <c r="E5" s="57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81" t="s">
        <v>142</v>
      </c>
      <c r="E6" s="57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2">
        <v>1884</v>
      </c>
      <c r="E7" s="57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73"/>
      <c r="E8" s="57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74" t="s">
        <v>143</v>
      </c>
      <c r="E9" s="57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75" t="s">
        <v>144</v>
      </c>
      <c r="E10" s="57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76"/>
      <c r="E11" s="57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49" t="s">
        <v>14</v>
      </c>
      <c r="C13" s="50"/>
      <c r="D13" s="50"/>
      <c r="E13" s="51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70" t="s">
        <v>15</v>
      </c>
      <c r="D14" s="71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60" t="s">
        <v>18</v>
      </c>
      <c r="D15" s="59"/>
      <c r="E15" s="12">
        <f>D7</f>
        <v>1884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60" t="s">
        <v>20</v>
      </c>
      <c r="D16" s="59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60" t="s">
        <v>22</v>
      </c>
      <c r="D17" s="59"/>
      <c r="E17" s="13">
        <v>0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60" t="s">
        <v>24</v>
      </c>
      <c r="D18" s="59"/>
      <c r="E18" s="13">
        <v>0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60" t="s">
        <v>26</v>
      </c>
      <c r="D19" s="59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60" t="s">
        <v>28</v>
      </c>
      <c r="D20" s="59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61" t="s">
        <v>29</v>
      </c>
      <c r="C21" s="56"/>
      <c r="D21" s="59"/>
      <c r="E21" s="14">
        <f>SUM(E15:E20)</f>
        <v>1884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67" t="s">
        <v>30</v>
      </c>
      <c r="C22" s="68"/>
      <c r="D22" s="68"/>
      <c r="E22" s="69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49" t="s">
        <v>31</v>
      </c>
      <c r="C24" s="50"/>
      <c r="D24" s="50"/>
      <c r="E24" s="51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64" t="s">
        <v>32</v>
      </c>
      <c r="C25" s="65"/>
      <c r="D25" s="65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157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52.3752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61" t="s">
        <v>29</v>
      </c>
      <c r="C29" s="59"/>
      <c r="D29" s="24">
        <f t="shared" ref="D29:E29" si="1">SUM(D27:D28)</f>
        <v>0.11113333333333333</v>
      </c>
      <c r="E29" s="25">
        <f t="shared" si="1"/>
        <v>209.37520000000001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52" t="s">
        <v>38</v>
      </c>
      <c r="C30" s="53"/>
      <c r="D30" s="53"/>
      <c r="E30" s="54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52" t="s">
        <v>39</v>
      </c>
      <c r="C31" s="53"/>
      <c r="D31" s="53"/>
      <c r="E31" s="54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52" t="s">
        <v>40</v>
      </c>
      <c r="C32" s="53"/>
      <c r="D32" s="53"/>
      <c r="E32" s="54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55" t="s">
        <v>41</v>
      </c>
      <c r="C34" s="56"/>
      <c r="D34" s="56"/>
      <c r="E34" s="57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418.67504000000002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52.334380000000003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62.801255999999995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31.400627999999998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20.933751999999998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12.5602512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4.1867504000000002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167.47001599999999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61" t="s">
        <v>29</v>
      </c>
      <c r="C44" s="59"/>
      <c r="D44" s="24">
        <f t="shared" ref="D44:E44" si="3">SUM(D36:D43)</f>
        <v>0.36800000000000005</v>
      </c>
      <c r="E44" s="25">
        <f t="shared" si="3"/>
        <v>770.36207360000014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52" t="s">
        <v>54</v>
      </c>
      <c r="C45" s="53"/>
      <c r="D45" s="53"/>
      <c r="E45" s="54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52" t="s">
        <v>55</v>
      </c>
      <c r="C46" s="53"/>
      <c r="D46" s="53"/>
      <c r="E46" s="54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52" t="s">
        <v>56</v>
      </c>
      <c r="C47" s="53"/>
      <c r="D47" s="53"/>
      <c r="E47" s="54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52" t="s">
        <v>57</v>
      </c>
      <c r="C48" s="53"/>
      <c r="D48" s="53"/>
      <c r="E48" s="54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55" t="s">
        <v>58</v>
      </c>
      <c r="C50" s="56"/>
      <c r="D50" s="56"/>
      <c r="E50" s="57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-113.04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61" t="s">
        <v>29</v>
      </c>
      <c r="C57" s="56"/>
      <c r="D57" s="59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52" t="s">
        <v>69</v>
      </c>
      <c r="C58" s="53"/>
      <c r="D58" s="53"/>
      <c r="E58" s="54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52" t="s">
        <v>70</v>
      </c>
      <c r="C59" s="53"/>
      <c r="D59" s="53"/>
      <c r="E59" s="54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55" t="s">
        <v>71</v>
      </c>
      <c r="C61" s="56"/>
      <c r="D61" s="56"/>
      <c r="E61" s="57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62" t="s">
        <v>72</v>
      </c>
      <c r="D62" s="59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3" t="s">
        <v>34</v>
      </c>
      <c r="D63" s="59"/>
      <c r="E63" s="13">
        <f>E29</f>
        <v>209.37520000000001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60" t="s">
        <v>43</v>
      </c>
      <c r="D64" s="59"/>
      <c r="E64" s="13">
        <f>E44</f>
        <v>770.36207360000014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60" t="s">
        <v>60</v>
      </c>
      <c r="D65" s="59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61" t="s">
        <v>29</v>
      </c>
      <c r="C66" s="56"/>
      <c r="D66" s="59"/>
      <c r="E66" s="25">
        <f>SUM(E63:E65)</f>
        <v>1900.2372736000002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49" t="s">
        <v>73</v>
      </c>
      <c r="C68" s="50"/>
      <c r="D68" s="50"/>
      <c r="E68" s="51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7.85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0.628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64.809599999999989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36.633333333333333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13.481066666666669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1.172266666666667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61" t="s">
        <v>29</v>
      </c>
      <c r="C76" s="59"/>
      <c r="D76" s="34">
        <f t="shared" ref="D76:E76" si="5">SUM(D70:D75)</f>
        <v>6.6122222222222207E-2</v>
      </c>
      <c r="E76" s="25">
        <f t="shared" si="5"/>
        <v>124.57426666666666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52" t="s">
        <v>81</v>
      </c>
      <c r="C77" s="53"/>
      <c r="D77" s="53"/>
      <c r="E77" s="54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49" t="s">
        <v>82</v>
      </c>
      <c r="C79" s="50"/>
      <c r="D79" s="50"/>
      <c r="E79" s="51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52" t="s">
        <v>83</v>
      </c>
      <c r="C80" s="53"/>
      <c r="D80" s="53"/>
      <c r="E80" s="54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55" t="s">
        <v>84</v>
      </c>
      <c r="C82" s="56"/>
      <c r="D82" s="56"/>
      <c r="E82" s="57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156.93719999999999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15.7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0.39249999999999996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1.2245999999999999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18.639269220000003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26.166666666666664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58" t="s">
        <v>94</v>
      </c>
      <c r="C91" s="59"/>
      <c r="D91" s="24">
        <f t="shared" ref="D91:E91" si="7">SUM(D84:D90)</f>
        <v>0.11627401055555556</v>
      </c>
      <c r="E91" s="25">
        <f t="shared" si="7"/>
        <v>219.06023588666667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38.970743518518518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58" t="s">
        <v>96</v>
      </c>
      <c r="C93" s="59"/>
      <c r="D93" s="24">
        <f t="shared" ref="D93:E93" si="8">SUM(D91:D92)</f>
        <v>0.13695911858024692</v>
      </c>
      <c r="E93" s="25">
        <f t="shared" si="8"/>
        <v>258.03097940518518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94.955400421108166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61" t="s">
        <v>29</v>
      </c>
      <c r="C95" s="59"/>
      <c r="D95" s="24">
        <f t="shared" ref="D95:E95" si="9">SUM(D93:D94)</f>
        <v>0.18736007421777778</v>
      </c>
      <c r="E95" s="25">
        <f t="shared" si="9"/>
        <v>352.98637982629333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61" t="s">
        <v>99</v>
      </c>
      <c r="C97" s="56"/>
      <c r="D97" s="56"/>
      <c r="E97" s="57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61" t="s">
        <v>29</v>
      </c>
      <c r="C100" s="59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61" t="s">
        <v>103</v>
      </c>
      <c r="C102" s="56"/>
      <c r="D102" s="56"/>
      <c r="E102" s="57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62" t="s">
        <v>104</v>
      </c>
      <c r="D103" s="59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60" t="s">
        <v>86</v>
      </c>
      <c r="D104" s="59"/>
      <c r="E104" s="13">
        <f>E95</f>
        <v>352.98637982629333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60" t="s">
        <v>105</v>
      </c>
      <c r="D105" s="59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61" t="s">
        <v>29</v>
      </c>
      <c r="C106" s="56"/>
      <c r="D106" s="59"/>
      <c r="E106" s="25">
        <f>SUM(E104:E105)</f>
        <v>352.98637982629333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49" t="s">
        <v>106</v>
      </c>
      <c r="C108" s="50"/>
      <c r="D108" s="50"/>
      <c r="E108" s="51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70" t="s">
        <v>107</v>
      </c>
      <c r="D109" s="71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60" t="s">
        <v>108</v>
      </c>
      <c r="D110" s="59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60" t="s">
        <v>109</v>
      </c>
      <c r="D111" s="59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60" t="s">
        <v>110</v>
      </c>
      <c r="D112" s="59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60" t="s">
        <v>28</v>
      </c>
      <c r="D113" s="59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61" t="s">
        <v>29</v>
      </c>
      <c r="C114" s="56"/>
      <c r="D114" s="59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52" t="s">
        <v>111</v>
      </c>
      <c r="C115" s="53"/>
      <c r="D115" s="53"/>
      <c r="E115" s="54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49" t="s">
        <v>112</v>
      </c>
      <c r="C117" s="50"/>
      <c r="D117" s="50"/>
      <c r="E117" s="51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86" t="s">
        <v>113</v>
      </c>
      <c r="C118" s="71"/>
      <c r="D118" s="87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218.08989600464804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457.98878160976085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837.19815180559794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96.938733366963973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446.50568096298554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293.75373747564839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61" t="s">
        <v>29</v>
      </c>
      <c r="C127" s="59"/>
      <c r="D127" s="47">
        <f t="shared" ref="D127:E127" si="13">SUM(D120:D122)</f>
        <v>0.29250000000000004</v>
      </c>
      <c r="E127" s="25">
        <f t="shared" si="13"/>
        <v>1513.2768294200068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52" t="s">
        <v>126</v>
      </c>
      <c r="C128" s="53"/>
      <c r="D128" s="53"/>
      <c r="E128" s="54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52" t="s">
        <v>127</v>
      </c>
      <c r="C129" s="53"/>
      <c r="D129" s="53"/>
      <c r="E129" s="54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49" t="s">
        <v>128</v>
      </c>
      <c r="C131" s="50"/>
      <c r="D131" s="50"/>
      <c r="E131" s="51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64" t="s">
        <v>129</v>
      </c>
      <c r="C132" s="65"/>
      <c r="D132" s="71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3" t="s">
        <v>14</v>
      </c>
      <c r="D133" s="59"/>
      <c r="E133" s="13">
        <f>E21</f>
        <v>1884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3" t="s">
        <v>31</v>
      </c>
      <c r="D134" s="59"/>
      <c r="E134" s="13">
        <f>E66</f>
        <v>1900.2372736000002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3" t="s">
        <v>73</v>
      </c>
      <c r="D135" s="59"/>
      <c r="E135" s="13">
        <f>E76</f>
        <v>124.57426666666666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3" t="s">
        <v>82</v>
      </c>
      <c r="D136" s="59"/>
      <c r="E136" s="13">
        <f>E106</f>
        <v>352.98637982629333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3" t="s">
        <v>106</v>
      </c>
      <c r="D137" s="59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61" t="s">
        <v>131</v>
      </c>
      <c r="C138" s="56"/>
      <c r="D138" s="59"/>
      <c r="E138" s="25">
        <f>SUM(E133:E137)</f>
        <v>4361.7979200929603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60" t="s">
        <v>112</v>
      </c>
      <c r="D139" s="59"/>
      <c r="E139" s="13">
        <f>E127</f>
        <v>1513.2768294200068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82" t="s">
        <v>132</v>
      </c>
      <c r="C140" s="83"/>
      <c r="D140" s="84"/>
      <c r="E140" s="48">
        <f>SUM(E138:E139)</f>
        <v>5875.0747495129672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85"/>
      <c r="C142" s="53"/>
      <c r="D142" s="53"/>
      <c r="E142" s="53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93:C93"/>
    <mergeCell ref="B95:C95"/>
    <mergeCell ref="B97:E97"/>
    <mergeCell ref="B100:C100"/>
    <mergeCell ref="B102:E102"/>
    <mergeCell ref="C103:D103"/>
    <mergeCell ref="C104:D104"/>
    <mergeCell ref="C105:D105"/>
    <mergeCell ref="B106:D106"/>
    <mergeCell ref="B108:E108"/>
    <mergeCell ref="C109:D109"/>
    <mergeCell ref="C110:D110"/>
    <mergeCell ref="C111:D111"/>
    <mergeCell ref="C112:D112"/>
    <mergeCell ref="C113:D113"/>
    <mergeCell ref="B114:D114"/>
    <mergeCell ref="B115:E115"/>
    <mergeCell ref="B117:E117"/>
    <mergeCell ref="B118:C118"/>
    <mergeCell ref="D118:E118"/>
    <mergeCell ref="B127:C127"/>
    <mergeCell ref="C136:D136"/>
    <mergeCell ref="C137:D137"/>
    <mergeCell ref="B138:D138"/>
    <mergeCell ref="C139:D139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2:E2"/>
    <mergeCell ref="B3:E3"/>
    <mergeCell ref="D4:E4"/>
    <mergeCell ref="D5:E5"/>
    <mergeCell ref="D6:E6"/>
    <mergeCell ref="D7:E7"/>
    <mergeCell ref="D8:E8"/>
    <mergeCell ref="D9:E9"/>
    <mergeCell ref="D10:E10"/>
    <mergeCell ref="D11:E11"/>
    <mergeCell ref="B13:E13"/>
    <mergeCell ref="C14:D14"/>
    <mergeCell ref="C15:D15"/>
    <mergeCell ref="C16:D16"/>
    <mergeCell ref="C17:D17"/>
    <mergeCell ref="C18:D18"/>
    <mergeCell ref="C19:D19"/>
    <mergeCell ref="C20:D20"/>
    <mergeCell ref="B21:D21"/>
    <mergeCell ref="B22:E22"/>
    <mergeCell ref="B24:E24"/>
    <mergeCell ref="B25:E25"/>
    <mergeCell ref="B29:C29"/>
    <mergeCell ref="B30:E30"/>
    <mergeCell ref="B31:E31"/>
    <mergeCell ref="B32:E32"/>
    <mergeCell ref="B34:E34"/>
    <mergeCell ref="B44:C44"/>
    <mergeCell ref="B45:E45"/>
    <mergeCell ref="B46:E46"/>
    <mergeCell ref="B47:E47"/>
    <mergeCell ref="B48:E48"/>
    <mergeCell ref="B50:E50"/>
    <mergeCell ref="B57:D57"/>
    <mergeCell ref="B58:E58"/>
    <mergeCell ref="B59:E59"/>
    <mergeCell ref="B61:E61"/>
    <mergeCell ref="C62:D62"/>
    <mergeCell ref="C63:D63"/>
    <mergeCell ref="C64:D64"/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workbookViewId="0">
      <selection activeCell="D8" sqref="D8:E8"/>
    </sheetView>
  </sheetViews>
  <sheetFormatPr defaultColWidth="12.625" defaultRowHeight="15" customHeight="1"/>
  <cols>
    <col min="1" max="1" width="8.625" customWidth="1"/>
    <col min="2" max="2" width="5" customWidth="1"/>
    <col min="3" max="3" width="86.375" customWidth="1"/>
    <col min="4" max="4" width="14.125" customWidth="1"/>
    <col min="5" max="5" width="17.125" customWidth="1"/>
    <col min="6" max="6" width="8.625" hidden="1" customWidth="1"/>
    <col min="7" max="7" width="8.625" customWidth="1"/>
    <col min="8" max="9" width="9.375" customWidth="1"/>
    <col min="10" max="10" width="13.375" customWidth="1"/>
    <col min="11" max="11" width="12.5" customWidth="1"/>
    <col min="12" max="13" width="13.625" customWidth="1"/>
    <col min="14" max="26" width="8.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49" t="s">
        <v>0</v>
      </c>
      <c r="C2" s="50"/>
      <c r="D2" s="50"/>
      <c r="E2" s="51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7" t="s">
        <v>1</v>
      </c>
      <c r="C3" s="78"/>
      <c r="D3" s="78"/>
      <c r="E3" s="79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80"/>
      <c r="E4" s="57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81" t="s">
        <v>4</v>
      </c>
      <c r="E5" s="57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81" t="s">
        <v>145</v>
      </c>
      <c r="E6" s="57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2">
        <v>2689</v>
      </c>
      <c r="E7" s="57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73"/>
      <c r="E8" s="57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74" t="s">
        <v>146</v>
      </c>
      <c r="E9" s="57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75" t="s">
        <v>147</v>
      </c>
      <c r="E10" s="57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76"/>
      <c r="E11" s="57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49" t="s">
        <v>14</v>
      </c>
      <c r="C13" s="50"/>
      <c r="D13" s="50"/>
      <c r="E13" s="51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70" t="s">
        <v>15</v>
      </c>
      <c r="D14" s="71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60" t="s">
        <v>18</v>
      </c>
      <c r="D15" s="59"/>
      <c r="E15" s="12">
        <f>D7</f>
        <v>2689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60" t="s">
        <v>20</v>
      </c>
      <c r="D16" s="59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60" t="s">
        <v>22</v>
      </c>
      <c r="D17" s="59"/>
      <c r="E17" s="13">
        <v>0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60" t="s">
        <v>24</v>
      </c>
      <c r="D18" s="59"/>
      <c r="E18" s="13">
        <v>0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60" t="s">
        <v>26</v>
      </c>
      <c r="D19" s="59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60" t="s">
        <v>28</v>
      </c>
      <c r="D20" s="59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61" t="s">
        <v>29</v>
      </c>
      <c r="C21" s="56"/>
      <c r="D21" s="59"/>
      <c r="E21" s="14">
        <f>SUM(E15:E20)</f>
        <v>2689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67" t="s">
        <v>30</v>
      </c>
      <c r="C22" s="68"/>
      <c r="D22" s="68"/>
      <c r="E22" s="69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49" t="s">
        <v>31</v>
      </c>
      <c r="C24" s="50"/>
      <c r="D24" s="50"/>
      <c r="E24" s="51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64" t="s">
        <v>32</v>
      </c>
      <c r="C25" s="65"/>
      <c r="D25" s="65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224.08333333333331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74.754199999999997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61" t="s">
        <v>29</v>
      </c>
      <c r="C29" s="59"/>
      <c r="D29" s="24">
        <f t="shared" ref="D29:E29" si="1">SUM(D27:D28)</f>
        <v>0.11113333333333333</v>
      </c>
      <c r="E29" s="25">
        <f t="shared" si="1"/>
        <v>298.83753333333334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52" t="s">
        <v>38</v>
      </c>
      <c r="C30" s="53"/>
      <c r="D30" s="53"/>
      <c r="E30" s="54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52" t="s">
        <v>39</v>
      </c>
      <c r="C31" s="53"/>
      <c r="D31" s="53"/>
      <c r="E31" s="54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52" t="s">
        <v>40</v>
      </c>
      <c r="C32" s="53"/>
      <c r="D32" s="53"/>
      <c r="E32" s="54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55" t="s">
        <v>41</v>
      </c>
      <c r="C34" s="56"/>
      <c r="D34" s="56"/>
      <c r="E34" s="57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597.56750666666665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74.695938333333331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89.635126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44.817563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29.878375333333334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17.927025199999999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5.9756750666666667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239.02700266666668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61" t="s">
        <v>29</v>
      </c>
      <c r="C44" s="59"/>
      <c r="D44" s="24">
        <f t="shared" ref="D44:E44" si="3">SUM(D36:D43)</f>
        <v>0.36800000000000005</v>
      </c>
      <c r="E44" s="25">
        <f t="shared" si="3"/>
        <v>1099.5242122666666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52" t="s">
        <v>54</v>
      </c>
      <c r="C45" s="53"/>
      <c r="D45" s="53"/>
      <c r="E45" s="54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52" t="s">
        <v>55</v>
      </c>
      <c r="C46" s="53"/>
      <c r="D46" s="53"/>
      <c r="E46" s="54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52" t="s">
        <v>56</v>
      </c>
      <c r="C47" s="53"/>
      <c r="D47" s="53"/>
      <c r="E47" s="54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52" t="s">
        <v>57</v>
      </c>
      <c r="C48" s="53"/>
      <c r="D48" s="53"/>
      <c r="E48" s="54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55" t="s">
        <v>58</v>
      </c>
      <c r="C50" s="56"/>
      <c r="D50" s="56"/>
      <c r="E50" s="57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-161.34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61" t="s">
        <v>29</v>
      </c>
      <c r="C57" s="56"/>
      <c r="D57" s="59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52" t="s">
        <v>69</v>
      </c>
      <c r="C58" s="53"/>
      <c r="D58" s="53"/>
      <c r="E58" s="54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52" t="s">
        <v>70</v>
      </c>
      <c r="C59" s="53"/>
      <c r="D59" s="53"/>
      <c r="E59" s="54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55" t="s">
        <v>71</v>
      </c>
      <c r="C61" s="56"/>
      <c r="D61" s="56"/>
      <c r="E61" s="57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62" t="s">
        <v>72</v>
      </c>
      <c r="D62" s="59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3" t="s">
        <v>34</v>
      </c>
      <c r="D63" s="59"/>
      <c r="E63" s="13">
        <f>E29</f>
        <v>298.83753333333334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60" t="s">
        <v>43</v>
      </c>
      <c r="D64" s="59"/>
      <c r="E64" s="13">
        <f>E44</f>
        <v>1099.5242122666666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60" t="s">
        <v>60</v>
      </c>
      <c r="D65" s="59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61" t="s">
        <v>29</v>
      </c>
      <c r="C66" s="56"/>
      <c r="D66" s="59"/>
      <c r="E66" s="25">
        <f>SUM(E63:E65)</f>
        <v>2318.8617456000002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49" t="s">
        <v>73</v>
      </c>
      <c r="C68" s="50"/>
      <c r="D68" s="50"/>
      <c r="E68" s="51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11.204166666666666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0.89633333333333332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92.501599999999982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52.286111111111111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19.241288888888892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1.673155555555556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61" t="s">
        <v>29</v>
      </c>
      <c r="C76" s="59"/>
      <c r="D76" s="34">
        <f t="shared" ref="D76:E76" si="5">SUM(D70:D75)</f>
        <v>6.6122222222222207E-2</v>
      </c>
      <c r="E76" s="25">
        <f t="shared" si="5"/>
        <v>177.80265555555556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52" t="s">
        <v>81</v>
      </c>
      <c r="C77" s="53"/>
      <c r="D77" s="53"/>
      <c r="E77" s="54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49" t="s">
        <v>82</v>
      </c>
      <c r="C79" s="50"/>
      <c r="D79" s="50"/>
      <c r="E79" s="51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52" t="s">
        <v>83</v>
      </c>
      <c r="C80" s="53"/>
      <c r="D80" s="53"/>
      <c r="E80" s="54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55" t="s">
        <v>84</v>
      </c>
      <c r="C82" s="56"/>
      <c r="D82" s="56"/>
      <c r="E82" s="57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223.99369999999999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22.408333333333331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0.56020833333333331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1.7478499999999999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26.603500495000002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37.347222222222221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58" t="s">
        <v>94</v>
      </c>
      <c r="C91" s="59"/>
      <c r="D91" s="24">
        <f t="shared" ref="D91:E91" si="7">SUM(D84:D90)</f>
        <v>0.11627401055555556</v>
      </c>
      <c r="E91" s="25">
        <f t="shared" si="7"/>
        <v>312.66081438388886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55.622255478395061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58" t="s">
        <v>96</v>
      </c>
      <c r="C93" s="59"/>
      <c r="D93" s="24">
        <f t="shared" ref="D93:E93" si="8">SUM(D91:D92)</f>
        <v>0.13695911858024692</v>
      </c>
      <c r="E93" s="25">
        <f t="shared" si="8"/>
        <v>368.28306986228392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135.52816970932051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61" t="s">
        <v>29</v>
      </c>
      <c r="C95" s="59"/>
      <c r="D95" s="24">
        <f t="shared" ref="D95:E95" si="9">SUM(D93:D94)</f>
        <v>0.18736007421777778</v>
      </c>
      <c r="E95" s="25">
        <f t="shared" si="9"/>
        <v>503.81123957160446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61" t="s">
        <v>99</v>
      </c>
      <c r="C97" s="56"/>
      <c r="D97" s="56"/>
      <c r="E97" s="57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61" t="s">
        <v>29</v>
      </c>
      <c r="C100" s="59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61" t="s">
        <v>103</v>
      </c>
      <c r="C102" s="56"/>
      <c r="D102" s="56"/>
      <c r="E102" s="57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62" t="s">
        <v>104</v>
      </c>
      <c r="D103" s="59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60" t="s">
        <v>86</v>
      </c>
      <c r="D104" s="59"/>
      <c r="E104" s="13">
        <f>E95</f>
        <v>503.81123957160446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60" t="s">
        <v>105</v>
      </c>
      <c r="D105" s="59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61" t="s">
        <v>29</v>
      </c>
      <c r="C106" s="56"/>
      <c r="D106" s="59"/>
      <c r="E106" s="25">
        <f>SUM(E104:E105)</f>
        <v>503.81123957160446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49" t="s">
        <v>106</v>
      </c>
      <c r="C108" s="50"/>
      <c r="D108" s="50"/>
      <c r="E108" s="51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70" t="s">
        <v>107</v>
      </c>
      <c r="D109" s="71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60" t="s">
        <v>108</v>
      </c>
      <c r="D110" s="59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60" t="s">
        <v>109</v>
      </c>
      <c r="D111" s="59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60" t="s">
        <v>110</v>
      </c>
      <c r="D112" s="59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60" t="s">
        <v>28</v>
      </c>
      <c r="D113" s="59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61" t="s">
        <v>29</v>
      </c>
      <c r="C114" s="56"/>
      <c r="D114" s="59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52" t="s">
        <v>111</v>
      </c>
      <c r="C115" s="53"/>
      <c r="D115" s="53"/>
      <c r="E115" s="54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49" t="s">
        <v>112</v>
      </c>
      <c r="C117" s="50"/>
      <c r="D117" s="50"/>
      <c r="E117" s="51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86" t="s">
        <v>113</v>
      </c>
      <c r="C118" s="71"/>
      <c r="D118" s="87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289.47378203635799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607.8949422763518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1111.2248653273255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128.66814230105874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592.65326150790679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389.90346151835979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61" t="s">
        <v>29</v>
      </c>
      <c r="C127" s="59"/>
      <c r="D127" s="47">
        <f t="shared" ref="D127:E127" si="13">SUM(D120:D122)</f>
        <v>0.29250000000000004</v>
      </c>
      <c r="E127" s="25">
        <f t="shared" si="13"/>
        <v>2008.5935896400351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52" t="s">
        <v>126</v>
      </c>
      <c r="C128" s="53"/>
      <c r="D128" s="53"/>
      <c r="E128" s="54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52" t="s">
        <v>127</v>
      </c>
      <c r="C129" s="53"/>
      <c r="D129" s="53"/>
      <c r="E129" s="54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49" t="s">
        <v>128</v>
      </c>
      <c r="C131" s="50"/>
      <c r="D131" s="50"/>
      <c r="E131" s="51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64" t="s">
        <v>129</v>
      </c>
      <c r="C132" s="65"/>
      <c r="D132" s="71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3" t="s">
        <v>14</v>
      </c>
      <c r="D133" s="59"/>
      <c r="E133" s="13">
        <f>E21</f>
        <v>2689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3" t="s">
        <v>31</v>
      </c>
      <c r="D134" s="59"/>
      <c r="E134" s="13">
        <f>E66</f>
        <v>2318.8617456000002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3" t="s">
        <v>73</v>
      </c>
      <c r="D135" s="59"/>
      <c r="E135" s="13">
        <f>E76</f>
        <v>177.80265555555556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3" t="s">
        <v>82</v>
      </c>
      <c r="D136" s="59"/>
      <c r="E136" s="13">
        <f>E106</f>
        <v>503.81123957160446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3" t="s">
        <v>106</v>
      </c>
      <c r="D137" s="59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61" t="s">
        <v>131</v>
      </c>
      <c r="C138" s="56"/>
      <c r="D138" s="59"/>
      <c r="E138" s="25">
        <f>SUM(E133:E137)</f>
        <v>5789.4756407271598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60" t="s">
        <v>112</v>
      </c>
      <c r="D139" s="59"/>
      <c r="E139" s="13">
        <f>E127</f>
        <v>2008.5935896400351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82" t="s">
        <v>132</v>
      </c>
      <c r="C140" s="83"/>
      <c r="D140" s="84"/>
      <c r="E140" s="48">
        <f>SUM(E138:E139)</f>
        <v>7798.0692303671949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85"/>
      <c r="C142" s="53"/>
      <c r="D142" s="53"/>
      <c r="E142" s="53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93:C93"/>
    <mergeCell ref="B95:C95"/>
    <mergeCell ref="B97:E97"/>
    <mergeCell ref="B100:C100"/>
    <mergeCell ref="B102:E102"/>
    <mergeCell ref="C103:D103"/>
    <mergeCell ref="C104:D104"/>
    <mergeCell ref="C105:D105"/>
    <mergeCell ref="B106:D106"/>
    <mergeCell ref="B108:E108"/>
    <mergeCell ref="C109:D109"/>
    <mergeCell ref="C110:D110"/>
    <mergeCell ref="C111:D111"/>
    <mergeCell ref="C112:D112"/>
    <mergeCell ref="C113:D113"/>
    <mergeCell ref="B114:D114"/>
    <mergeCell ref="B115:E115"/>
    <mergeCell ref="B117:E117"/>
    <mergeCell ref="B118:C118"/>
    <mergeCell ref="D118:E118"/>
    <mergeCell ref="B127:C127"/>
    <mergeCell ref="C136:D136"/>
    <mergeCell ref="C137:D137"/>
    <mergeCell ref="B138:D138"/>
    <mergeCell ref="C139:D139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2:E2"/>
    <mergeCell ref="B3:E3"/>
    <mergeCell ref="D4:E4"/>
    <mergeCell ref="D5:E5"/>
    <mergeCell ref="D6:E6"/>
    <mergeCell ref="D7:E7"/>
    <mergeCell ref="D8:E8"/>
    <mergeCell ref="D9:E9"/>
    <mergeCell ref="D10:E10"/>
    <mergeCell ref="D11:E11"/>
    <mergeCell ref="B13:E13"/>
    <mergeCell ref="C14:D14"/>
    <mergeCell ref="C15:D15"/>
    <mergeCell ref="C16:D16"/>
    <mergeCell ref="C17:D17"/>
    <mergeCell ref="C18:D18"/>
    <mergeCell ref="C19:D19"/>
    <mergeCell ref="C20:D20"/>
    <mergeCell ref="B21:D21"/>
    <mergeCell ref="B22:E22"/>
    <mergeCell ref="B24:E24"/>
    <mergeCell ref="B25:E25"/>
    <mergeCell ref="B29:C29"/>
    <mergeCell ref="B30:E30"/>
    <mergeCell ref="B31:E31"/>
    <mergeCell ref="B32:E32"/>
    <mergeCell ref="B34:E34"/>
    <mergeCell ref="B44:C44"/>
    <mergeCell ref="B45:E45"/>
    <mergeCell ref="B46:E46"/>
    <mergeCell ref="B47:E47"/>
    <mergeCell ref="B48:E48"/>
    <mergeCell ref="B50:E50"/>
    <mergeCell ref="B57:D57"/>
    <mergeCell ref="B58:E58"/>
    <mergeCell ref="B59:E59"/>
    <mergeCell ref="B61:E61"/>
    <mergeCell ref="C62:D62"/>
    <mergeCell ref="C63:D63"/>
    <mergeCell ref="C64:D64"/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workbookViewId="0">
      <selection activeCell="D8" sqref="D8:E8"/>
    </sheetView>
  </sheetViews>
  <sheetFormatPr defaultColWidth="12.625" defaultRowHeight="15" customHeight="1"/>
  <cols>
    <col min="1" max="1" width="8.625" customWidth="1"/>
    <col min="2" max="2" width="5" customWidth="1"/>
    <col min="3" max="3" width="86.375" customWidth="1"/>
    <col min="4" max="4" width="14.125" customWidth="1"/>
    <col min="5" max="5" width="17.125" customWidth="1"/>
    <col min="6" max="6" width="8.625" hidden="1" customWidth="1"/>
    <col min="7" max="7" width="8.625" customWidth="1"/>
    <col min="8" max="9" width="9.375" customWidth="1"/>
    <col min="10" max="10" width="13.375" customWidth="1"/>
    <col min="11" max="11" width="12.5" customWidth="1"/>
    <col min="12" max="13" width="13.625" customWidth="1"/>
    <col min="14" max="26" width="8.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49" t="s">
        <v>0</v>
      </c>
      <c r="C2" s="50"/>
      <c r="D2" s="50"/>
      <c r="E2" s="51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7" t="s">
        <v>1</v>
      </c>
      <c r="C3" s="78"/>
      <c r="D3" s="78"/>
      <c r="E3" s="79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80"/>
      <c r="E4" s="57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81" t="s">
        <v>4</v>
      </c>
      <c r="E5" s="57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81" t="s">
        <v>148</v>
      </c>
      <c r="E6" s="57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2">
        <v>1988</v>
      </c>
      <c r="E7" s="57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73"/>
      <c r="E8" s="57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74" t="s">
        <v>136</v>
      </c>
      <c r="E9" s="57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75" t="s">
        <v>139</v>
      </c>
      <c r="E10" s="57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76">
        <v>45065</v>
      </c>
      <c r="E11" s="57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49" t="s">
        <v>14</v>
      </c>
      <c r="C13" s="50"/>
      <c r="D13" s="50"/>
      <c r="E13" s="51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70" t="s">
        <v>15</v>
      </c>
      <c r="D14" s="71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60" t="s">
        <v>18</v>
      </c>
      <c r="D15" s="59"/>
      <c r="E15" s="12">
        <v>1988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60" t="s">
        <v>20</v>
      </c>
      <c r="D16" s="59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60" t="s">
        <v>22</v>
      </c>
      <c r="D17" s="59"/>
      <c r="E17" s="13">
        <v>0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60" t="s">
        <v>24</v>
      </c>
      <c r="D18" s="59"/>
      <c r="E18" s="13">
        <v>0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60" t="s">
        <v>26</v>
      </c>
      <c r="D19" s="59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60" t="s">
        <v>28</v>
      </c>
      <c r="D20" s="59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61" t="s">
        <v>29</v>
      </c>
      <c r="C21" s="56"/>
      <c r="D21" s="59"/>
      <c r="E21" s="14">
        <f>SUM(E15:E20)</f>
        <v>1988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67" t="s">
        <v>30</v>
      </c>
      <c r="C22" s="68"/>
      <c r="D22" s="68"/>
      <c r="E22" s="69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49" t="s">
        <v>31</v>
      </c>
      <c r="C24" s="50"/>
      <c r="D24" s="50"/>
      <c r="E24" s="51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64" t="s">
        <v>32</v>
      </c>
      <c r="C25" s="65"/>
      <c r="D25" s="65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165.66666666666666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55.266399999999997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61" t="s">
        <v>29</v>
      </c>
      <c r="C29" s="59"/>
      <c r="D29" s="24">
        <f t="shared" ref="D29:E29" si="1">SUM(D27:D28)</f>
        <v>0.11113333333333333</v>
      </c>
      <c r="E29" s="25">
        <f t="shared" si="1"/>
        <v>220.93306666666666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52" t="s">
        <v>38</v>
      </c>
      <c r="C30" s="53"/>
      <c r="D30" s="53"/>
      <c r="E30" s="54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52" t="s">
        <v>39</v>
      </c>
      <c r="C31" s="53"/>
      <c r="D31" s="53"/>
      <c r="E31" s="54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52" t="s">
        <v>40</v>
      </c>
      <c r="C32" s="53"/>
      <c r="D32" s="53"/>
      <c r="E32" s="54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55" t="s">
        <v>41</v>
      </c>
      <c r="C34" s="56"/>
      <c r="D34" s="56"/>
      <c r="E34" s="57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441.78661333333332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55.223326666666665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66.267991999999992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33.133995999999996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22.089330666666665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13.2535984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4.4178661333333329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176.71464533333332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61" t="s">
        <v>29</v>
      </c>
      <c r="C44" s="59"/>
      <c r="D44" s="24">
        <f t="shared" ref="D44:E44" si="3">SUM(D36:D43)</f>
        <v>0.36800000000000005</v>
      </c>
      <c r="E44" s="25">
        <f t="shared" si="3"/>
        <v>812.8873685333333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52" t="s">
        <v>54</v>
      </c>
      <c r="C45" s="53"/>
      <c r="D45" s="53"/>
      <c r="E45" s="54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52" t="s">
        <v>55</v>
      </c>
      <c r="C46" s="53"/>
      <c r="D46" s="53"/>
      <c r="E46" s="54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52" t="s">
        <v>56</v>
      </c>
      <c r="C47" s="53"/>
      <c r="D47" s="53"/>
      <c r="E47" s="54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52" t="s">
        <v>57</v>
      </c>
      <c r="C48" s="53"/>
      <c r="D48" s="53"/>
      <c r="E48" s="54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55" t="s">
        <v>58</v>
      </c>
      <c r="C50" s="56"/>
      <c r="D50" s="56"/>
      <c r="E50" s="57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-119.28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61" t="s">
        <v>29</v>
      </c>
      <c r="C57" s="56"/>
      <c r="D57" s="59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52" t="s">
        <v>69</v>
      </c>
      <c r="C58" s="53"/>
      <c r="D58" s="53"/>
      <c r="E58" s="54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52" t="s">
        <v>70</v>
      </c>
      <c r="C59" s="53"/>
      <c r="D59" s="53"/>
      <c r="E59" s="54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55" t="s">
        <v>71</v>
      </c>
      <c r="C61" s="56"/>
      <c r="D61" s="56"/>
      <c r="E61" s="57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62" t="s">
        <v>72</v>
      </c>
      <c r="D62" s="59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3" t="s">
        <v>34</v>
      </c>
      <c r="D63" s="59"/>
      <c r="E63" s="13">
        <f>E29</f>
        <v>220.93306666666666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60" t="s">
        <v>43</v>
      </c>
      <c r="D64" s="59"/>
      <c r="E64" s="13">
        <f>E44</f>
        <v>812.8873685333333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60" t="s">
        <v>60</v>
      </c>
      <c r="D65" s="59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61" t="s">
        <v>29</v>
      </c>
      <c r="C66" s="56"/>
      <c r="D66" s="59"/>
      <c r="E66" s="25">
        <f>SUM(E63:E65)</f>
        <v>1954.3204352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49" t="s">
        <v>73</v>
      </c>
      <c r="C68" s="50"/>
      <c r="D68" s="50"/>
      <c r="E68" s="51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8.2833333333333332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0.66266666666666663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68.387199999999993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38.655555555555559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14.225244444444446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1.236977777777778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61" t="s">
        <v>29</v>
      </c>
      <c r="C76" s="59"/>
      <c r="D76" s="34">
        <f t="shared" ref="D76:E76" si="5">SUM(D70:D75)</f>
        <v>6.6122222222222207E-2</v>
      </c>
      <c r="E76" s="25">
        <f t="shared" si="5"/>
        <v>131.45097777777778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52" t="s">
        <v>81</v>
      </c>
      <c r="C77" s="53"/>
      <c r="D77" s="53"/>
      <c r="E77" s="54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49" t="s">
        <v>82</v>
      </c>
      <c r="C79" s="50"/>
      <c r="D79" s="50"/>
      <c r="E79" s="51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52" t="s">
        <v>83</v>
      </c>
      <c r="C80" s="53"/>
      <c r="D80" s="53"/>
      <c r="E80" s="54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55" t="s">
        <v>84</v>
      </c>
      <c r="C82" s="56"/>
      <c r="D82" s="56"/>
      <c r="E82" s="57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165.60040000000001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16.566666666666666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0.41416666666666663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1.2922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19.668188540000003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27.611111111111111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58" t="s">
        <v>94</v>
      </c>
      <c r="C91" s="59"/>
      <c r="D91" s="24">
        <f t="shared" ref="D91:E91" si="7">SUM(D84:D90)</f>
        <v>0.11627401055555556</v>
      </c>
      <c r="E91" s="25">
        <f t="shared" si="7"/>
        <v>231.15273298444444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41.121994753086419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58" t="s">
        <v>96</v>
      </c>
      <c r="C93" s="59"/>
      <c r="D93" s="24">
        <f t="shared" ref="D93:E93" si="8">SUM(D91:D92)</f>
        <v>0.13695911858024692</v>
      </c>
      <c r="E93" s="25">
        <f t="shared" si="8"/>
        <v>272.27472773753084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100.19709980741138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61" t="s">
        <v>29</v>
      </c>
      <c r="C95" s="59"/>
      <c r="D95" s="24">
        <f t="shared" ref="D95:E95" si="9">SUM(D93:D94)</f>
        <v>0.18736007421777778</v>
      </c>
      <c r="E95" s="25">
        <f t="shared" si="9"/>
        <v>372.47182754494224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61" t="s">
        <v>99</v>
      </c>
      <c r="C97" s="56"/>
      <c r="D97" s="56"/>
      <c r="E97" s="57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61" t="s">
        <v>29</v>
      </c>
      <c r="C100" s="59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61" t="s">
        <v>103</v>
      </c>
      <c r="C102" s="56"/>
      <c r="D102" s="56"/>
      <c r="E102" s="57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62" t="s">
        <v>104</v>
      </c>
      <c r="D103" s="59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60" t="s">
        <v>86</v>
      </c>
      <c r="D104" s="59"/>
      <c r="E104" s="13">
        <f>E95</f>
        <v>372.47182754494224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60" t="s">
        <v>105</v>
      </c>
      <c r="D105" s="59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61" t="s">
        <v>29</v>
      </c>
      <c r="C106" s="56"/>
      <c r="D106" s="59"/>
      <c r="E106" s="25">
        <f>SUM(E104:E105)</f>
        <v>372.47182754494224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49" t="s">
        <v>106</v>
      </c>
      <c r="C108" s="50"/>
      <c r="D108" s="50"/>
      <c r="E108" s="51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70" t="s">
        <v>107</v>
      </c>
      <c r="D109" s="71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60" t="s">
        <v>108</v>
      </c>
      <c r="D110" s="59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60" t="s">
        <v>109</v>
      </c>
      <c r="D111" s="59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60" t="s">
        <v>110</v>
      </c>
      <c r="D112" s="59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60" t="s">
        <v>28</v>
      </c>
      <c r="D113" s="59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61" t="s">
        <v>29</v>
      </c>
      <c r="C114" s="56"/>
      <c r="D114" s="59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52" t="s">
        <v>111</v>
      </c>
      <c r="C115" s="53"/>
      <c r="D115" s="53"/>
      <c r="E115" s="54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49" t="s">
        <v>112</v>
      </c>
      <c r="C117" s="50"/>
      <c r="D117" s="50"/>
      <c r="E117" s="51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86" t="s">
        <v>113</v>
      </c>
      <c r="C118" s="71"/>
      <c r="D118" s="87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227.31216202613601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477.35554025488568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872.60036075747325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101.03793650876007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465.38685907065241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306.17556517806082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61" t="s">
        <v>29</v>
      </c>
      <c r="C127" s="59"/>
      <c r="D127" s="47">
        <f t="shared" ref="D127:E127" si="13">SUM(D120:D122)</f>
        <v>0.29250000000000004</v>
      </c>
      <c r="E127" s="25">
        <f t="shared" si="13"/>
        <v>1577.2680630384948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52" t="s">
        <v>126</v>
      </c>
      <c r="C128" s="53"/>
      <c r="D128" s="53"/>
      <c r="E128" s="54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52" t="s">
        <v>127</v>
      </c>
      <c r="C129" s="53"/>
      <c r="D129" s="53"/>
      <c r="E129" s="54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49" t="s">
        <v>128</v>
      </c>
      <c r="C131" s="50"/>
      <c r="D131" s="50"/>
      <c r="E131" s="51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64" t="s">
        <v>129</v>
      </c>
      <c r="C132" s="65"/>
      <c r="D132" s="71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3" t="s">
        <v>14</v>
      </c>
      <c r="D133" s="59"/>
      <c r="E133" s="13">
        <f>E21</f>
        <v>1988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3" t="s">
        <v>31</v>
      </c>
      <c r="D134" s="59"/>
      <c r="E134" s="13">
        <f>E66</f>
        <v>1954.3204352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3" t="s">
        <v>73</v>
      </c>
      <c r="D135" s="59"/>
      <c r="E135" s="13">
        <f>E76</f>
        <v>131.45097777777778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3" t="s">
        <v>82</v>
      </c>
      <c r="D136" s="59"/>
      <c r="E136" s="13">
        <f>E106</f>
        <v>372.47182754494224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3" t="s">
        <v>106</v>
      </c>
      <c r="D137" s="59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61" t="s">
        <v>131</v>
      </c>
      <c r="C138" s="56"/>
      <c r="D138" s="59"/>
      <c r="E138" s="25">
        <f>SUM(E133:E137)</f>
        <v>4546.24324052272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60" t="s">
        <v>112</v>
      </c>
      <c r="D139" s="59"/>
      <c r="E139" s="13">
        <f>E127</f>
        <v>1577.2680630384948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82" t="s">
        <v>132</v>
      </c>
      <c r="C140" s="83"/>
      <c r="D140" s="84"/>
      <c r="E140" s="48">
        <f>SUM(E138:E139)</f>
        <v>6123.5113035612148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85"/>
      <c r="C142" s="53"/>
      <c r="D142" s="53"/>
      <c r="E142" s="53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93:C93"/>
    <mergeCell ref="B95:C95"/>
    <mergeCell ref="B97:E97"/>
    <mergeCell ref="B100:C100"/>
    <mergeCell ref="B102:E102"/>
    <mergeCell ref="C103:D103"/>
    <mergeCell ref="C104:D104"/>
    <mergeCell ref="C105:D105"/>
    <mergeCell ref="B106:D106"/>
    <mergeCell ref="B108:E108"/>
    <mergeCell ref="C109:D109"/>
    <mergeCell ref="C110:D110"/>
    <mergeCell ref="C111:D111"/>
    <mergeCell ref="C112:D112"/>
    <mergeCell ref="C113:D113"/>
    <mergeCell ref="B114:D114"/>
    <mergeCell ref="B115:E115"/>
    <mergeCell ref="B117:E117"/>
    <mergeCell ref="B118:C118"/>
    <mergeCell ref="D118:E118"/>
    <mergeCell ref="B127:C127"/>
    <mergeCell ref="C136:D136"/>
    <mergeCell ref="C137:D137"/>
    <mergeCell ref="B138:D138"/>
    <mergeCell ref="C139:D139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2:E2"/>
    <mergeCell ref="B3:E3"/>
    <mergeCell ref="D4:E4"/>
    <mergeCell ref="D5:E5"/>
    <mergeCell ref="D6:E6"/>
    <mergeCell ref="D7:E7"/>
    <mergeCell ref="D8:E8"/>
    <mergeCell ref="D9:E9"/>
    <mergeCell ref="D10:E10"/>
    <mergeCell ref="D11:E11"/>
    <mergeCell ref="B13:E13"/>
    <mergeCell ref="C14:D14"/>
    <mergeCell ref="C15:D15"/>
    <mergeCell ref="C16:D16"/>
    <mergeCell ref="C17:D17"/>
    <mergeCell ref="C18:D18"/>
    <mergeCell ref="C19:D19"/>
    <mergeCell ref="C20:D20"/>
    <mergeCell ref="B21:D21"/>
    <mergeCell ref="B22:E22"/>
    <mergeCell ref="B24:E24"/>
    <mergeCell ref="B25:E25"/>
    <mergeCell ref="B29:C29"/>
    <mergeCell ref="B30:E30"/>
    <mergeCell ref="B31:E31"/>
    <mergeCell ref="B32:E32"/>
    <mergeCell ref="B34:E34"/>
    <mergeCell ref="B44:C44"/>
    <mergeCell ref="B45:E45"/>
    <mergeCell ref="B46:E46"/>
    <mergeCell ref="B47:E47"/>
    <mergeCell ref="B48:E48"/>
    <mergeCell ref="B50:E50"/>
    <mergeCell ref="B57:D57"/>
    <mergeCell ref="B58:E58"/>
    <mergeCell ref="B59:E59"/>
    <mergeCell ref="B61:E61"/>
    <mergeCell ref="C62:D62"/>
    <mergeCell ref="C63:D63"/>
    <mergeCell ref="C64:D64"/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3E5A1"/>
    <pageSetUpPr fitToPage="1"/>
  </sheetPr>
  <dimension ref="A1:Z1000"/>
  <sheetViews>
    <sheetView showGridLines="0" workbookViewId="0">
      <selection activeCell="I20" sqref="I20"/>
    </sheetView>
  </sheetViews>
  <sheetFormatPr defaultColWidth="12.625" defaultRowHeight="15" customHeight="1"/>
  <cols>
    <col min="1" max="1" width="8.625" customWidth="1"/>
    <col min="2" max="2" width="5" customWidth="1"/>
    <col min="3" max="3" width="86.375" customWidth="1"/>
    <col min="4" max="4" width="14.125" customWidth="1"/>
    <col min="5" max="5" width="17.125" customWidth="1"/>
    <col min="6" max="6" width="8.625" hidden="1" customWidth="1"/>
    <col min="7" max="7" width="8.625" customWidth="1"/>
    <col min="8" max="9" width="9.375" customWidth="1"/>
    <col min="10" max="10" width="13.375" customWidth="1"/>
    <col min="11" max="11" width="12.5" customWidth="1"/>
    <col min="12" max="13" width="13.625" customWidth="1"/>
    <col min="14" max="26" width="8.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"/>
      <c r="B2" s="49" t="s">
        <v>0</v>
      </c>
      <c r="C2" s="50"/>
      <c r="D2" s="50"/>
      <c r="E2" s="51"/>
      <c r="F2" s="1"/>
      <c r="G2" s="1"/>
      <c r="H2" s="1"/>
      <c r="I2" s="1"/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" customHeight="1">
      <c r="A3" s="1"/>
      <c r="B3" s="77" t="s">
        <v>1</v>
      </c>
      <c r="C3" s="78"/>
      <c r="D3" s="78"/>
      <c r="E3" s="79"/>
      <c r="F3" s="1"/>
      <c r="G3" s="1"/>
      <c r="H3" s="1"/>
      <c r="I3" s="1"/>
      <c r="J3" s="1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3">
        <v>1</v>
      </c>
      <c r="C4" s="4" t="s">
        <v>2</v>
      </c>
      <c r="D4" s="80"/>
      <c r="E4" s="57"/>
      <c r="F4" s="1"/>
      <c r="G4" s="1"/>
      <c r="H4" s="1"/>
      <c r="I4" s="1"/>
      <c r="J4" s="1"/>
      <c r="K4" s="2"/>
      <c r="L4" s="2"/>
      <c r="M4" s="2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" customHeight="1">
      <c r="A5" s="1"/>
      <c r="B5" s="3">
        <v>2</v>
      </c>
      <c r="C5" s="4" t="s">
        <v>3</v>
      </c>
      <c r="D5" s="81" t="s">
        <v>4</v>
      </c>
      <c r="E5" s="57"/>
      <c r="F5" s="1"/>
      <c r="G5" s="1"/>
      <c r="H5" s="1"/>
      <c r="I5" s="1"/>
      <c r="J5" s="1"/>
      <c r="K5" s="2"/>
      <c r="L5" s="2"/>
      <c r="M5" s="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" customHeight="1">
      <c r="A6" s="1"/>
      <c r="B6" s="3">
        <v>3</v>
      </c>
      <c r="C6" s="4" t="s">
        <v>5</v>
      </c>
      <c r="D6" s="81" t="s">
        <v>149</v>
      </c>
      <c r="E6" s="57"/>
      <c r="F6" s="1"/>
      <c r="G6" s="1"/>
      <c r="H6" s="1"/>
      <c r="I6" s="1"/>
      <c r="J6" s="1"/>
      <c r="K6" s="2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" customHeight="1">
      <c r="A7" s="1"/>
      <c r="B7" s="3">
        <v>4</v>
      </c>
      <c r="C7" s="4" t="s">
        <v>7</v>
      </c>
      <c r="D7" s="72">
        <v>1764</v>
      </c>
      <c r="E7" s="57"/>
      <c r="F7" s="5"/>
      <c r="G7" s="1"/>
      <c r="H7" s="1"/>
      <c r="I7" s="1"/>
      <c r="J7" s="1"/>
      <c r="K7" s="2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3">
        <v>5</v>
      </c>
      <c r="C8" s="4" t="s">
        <v>8</v>
      </c>
      <c r="D8" s="73"/>
      <c r="E8" s="57"/>
      <c r="F8" s="1"/>
      <c r="G8" s="1"/>
      <c r="H8" s="1"/>
      <c r="I8" s="1"/>
      <c r="J8" s="1"/>
      <c r="K8" s="2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" customHeight="1">
      <c r="A9" s="1"/>
      <c r="B9" s="3">
        <v>6</v>
      </c>
      <c r="C9" s="4" t="s">
        <v>9</v>
      </c>
      <c r="D9" s="74" t="s">
        <v>10</v>
      </c>
      <c r="E9" s="57"/>
      <c r="F9" s="1"/>
      <c r="G9" s="1"/>
      <c r="H9" s="1"/>
      <c r="I9" s="1"/>
      <c r="J9" s="1"/>
      <c r="K9" s="2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8" customHeight="1">
      <c r="A10" s="1"/>
      <c r="B10" s="3">
        <v>7</v>
      </c>
      <c r="C10" s="4" t="s">
        <v>11</v>
      </c>
      <c r="D10" s="75" t="s">
        <v>12</v>
      </c>
      <c r="E10" s="57"/>
      <c r="F10" s="1"/>
      <c r="G10" s="1"/>
      <c r="H10" s="1"/>
      <c r="I10" s="1"/>
      <c r="J10" s="1"/>
      <c r="K10" s="2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8" customHeight="1">
      <c r="A11" s="1"/>
      <c r="B11" s="3">
        <v>8</v>
      </c>
      <c r="C11" s="4" t="s">
        <v>13</v>
      </c>
      <c r="D11" s="76">
        <v>45689</v>
      </c>
      <c r="E11" s="57"/>
      <c r="F11" s="1"/>
      <c r="G11" s="1"/>
      <c r="H11" s="1"/>
      <c r="I11" s="1"/>
      <c r="J11" s="1"/>
      <c r="K11" s="2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>
      <c r="A12" s="1"/>
      <c r="B12" s="6"/>
      <c r="C12" s="7"/>
      <c r="D12" s="7"/>
      <c r="E12" s="8"/>
      <c r="F12" s="1"/>
      <c r="G12" s="1"/>
      <c r="H12" s="1"/>
      <c r="I12" s="1"/>
      <c r="J12" s="1"/>
      <c r="K12" s="2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" customHeight="1">
      <c r="A13" s="1"/>
      <c r="B13" s="49" t="s">
        <v>14</v>
      </c>
      <c r="C13" s="50"/>
      <c r="D13" s="50"/>
      <c r="E13" s="51"/>
      <c r="F13" s="1"/>
      <c r="G13" s="1"/>
      <c r="H13" s="1"/>
      <c r="I13" s="1"/>
      <c r="J13" s="1"/>
      <c r="K13" s="2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" customHeight="1">
      <c r="A14" s="1"/>
      <c r="B14" s="9">
        <v>1</v>
      </c>
      <c r="C14" s="70" t="s">
        <v>15</v>
      </c>
      <c r="D14" s="71"/>
      <c r="E14" s="10" t="s">
        <v>16</v>
      </c>
      <c r="F14" s="1"/>
      <c r="G14" s="1"/>
      <c r="H14" s="1"/>
      <c r="I14" s="1"/>
      <c r="J14" s="1"/>
      <c r="K14" s="2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" customHeight="1">
      <c r="A15" s="1"/>
      <c r="B15" s="11" t="s">
        <v>17</v>
      </c>
      <c r="C15" s="60" t="s">
        <v>18</v>
      </c>
      <c r="D15" s="59"/>
      <c r="E15" s="12">
        <f>D7</f>
        <v>1764</v>
      </c>
      <c r="F15" s="5"/>
      <c r="G15" s="1"/>
      <c r="H15" s="1"/>
      <c r="I15" s="1"/>
      <c r="J15" s="1"/>
      <c r="K15" s="2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" customHeight="1">
      <c r="A16" s="1"/>
      <c r="B16" s="11" t="s">
        <v>19</v>
      </c>
      <c r="C16" s="60" t="s">
        <v>20</v>
      </c>
      <c r="D16" s="59"/>
      <c r="E16" s="13">
        <v>0</v>
      </c>
      <c r="F16" s="1"/>
      <c r="G16" s="1"/>
      <c r="H16" s="1"/>
      <c r="I16" s="1"/>
      <c r="J16" s="1"/>
      <c r="K16" s="2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8" customHeight="1">
      <c r="A17" s="1"/>
      <c r="B17" s="11" t="s">
        <v>21</v>
      </c>
      <c r="C17" s="60" t="s">
        <v>22</v>
      </c>
      <c r="D17" s="59"/>
      <c r="E17" s="13">
        <f>1518*20%</f>
        <v>303.60000000000002</v>
      </c>
      <c r="F17" s="1"/>
      <c r="G17" s="1"/>
      <c r="H17" s="1"/>
      <c r="I17" s="1"/>
      <c r="J17" s="1"/>
      <c r="K17" s="2"/>
      <c r="L17" s="2"/>
      <c r="M17" s="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8" customHeight="1">
      <c r="A18" s="1"/>
      <c r="B18" s="11" t="s">
        <v>23</v>
      </c>
      <c r="C18" s="60" t="s">
        <v>24</v>
      </c>
      <c r="D18" s="59"/>
      <c r="E18" s="13">
        <v>0</v>
      </c>
      <c r="F18" s="1"/>
      <c r="G18" s="1"/>
      <c r="H18" s="1"/>
      <c r="I18" s="1"/>
      <c r="J18" s="1"/>
      <c r="K18" s="2"/>
      <c r="L18" s="2"/>
      <c r="M18" s="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8" customHeight="1">
      <c r="A19" s="1"/>
      <c r="B19" s="11" t="s">
        <v>25</v>
      </c>
      <c r="C19" s="60" t="s">
        <v>26</v>
      </c>
      <c r="D19" s="59"/>
      <c r="E19" s="13">
        <v>0</v>
      </c>
      <c r="F19" s="1"/>
      <c r="G19" s="1"/>
      <c r="H19" s="1"/>
      <c r="I19" s="1"/>
      <c r="J19" s="1"/>
      <c r="K19" s="2"/>
      <c r="L19" s="2"/>
      <c r="M19" s="2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" customHeight="1">
      <c r="A20" s="1"/>
      <c r="B20" s="11" t="s">
        <v>27</v>
      </c>
      <c r="C20" s="60" t="s">
        <v>28</v>
      </c>
      <c r="D20" s="59"/>
      <c r="E20" s="13">
        <v>0</v>
      </c>
      <c r="F20" s="1"/>
      <c r="G20" s="1"/>
      <c r="H20" s="1"/>
      <c r="I20" s="1"/>
      <c r="J20" s="1"/>
      <c r="K20" s="2"/>
      <c r="L20" s="2"/>
      <c r="M20" s="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" customHeight="1">
      <c r="A21" s="1"/>
      <c r="B21" s="61" t="s">
        <v>29</v>
      </c>
      <c r="C21" s="56"/>
      <c r="D21" s="59"/>
      <c r="E21" s="14">
        <f>SUM(E15:E20)</f>
        <v>2067.6</v>
      </c>
      <c r="F21" s="1"/>
      <c r="G21" s="1"/>
      <c r="H21" s="1"/>
      <c r="I21" s="1"/>
      <c r="J21" s="1"/>
      <c r="K21" s="2"/>
      <c r="L21" s="2"/>
      <c r="M21" s="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7.75" customHeight="1">
      <c r="A22" s="1"/>
      <c r="B22" s="67" t="s">
        <v>30</v>
      </c>
      <c r="C22" s="68"/>
      <c r="D22" s="68"/>
      <c r="E22" s="69"/>
      <c r="F22" s="1"/>
      <c r="G22" s="1"/>
      <c r="H22" s="1"/>
      <c r="I22" s="1"/>
      <c r="J22" s="1"/>
      <c r="K22" s="2"/>
      <c r="L22" s="2"/>
      <c r="M22" s="2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5"/>
      <c r="C23" s="1"/>
      <c r="D23" s="1"/>
      <c r="E23" s="16"/>
      <c r="F23" s="1"/>
      <c r="G23" s="1"/>
      <c r="H23" s="1"/>
      <c r="I23" s="1"/>
      <c r="J23" s="1"/>
      <c r="K23" s="2"/>
      <c r="L23" s="2"/>
      <c r="M23" s="2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8" customHeight="1">
      <c r="A24" s="1"/>
      <c r="B24" s="49" t="s">
        <v>31</v>
      </c>
      <c r="C24" s="50"/>
      <c r="D24" s="50"/>
      <c r="E24" s="51"/>
      <c r="F24" s="1"/>
      <c r="G24" s="1"/>
      <c r="H24" s="1"/>
      <c r="I24" s="1"/>
      <c r="J24" s="1"/>
      <c r="K24" s="2"/>
      <c r="L24" s="2"/>
      <c r="M24" s="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" customHeight="1">
      <c r="A25" s="1"/>
      <c r="B25" s="64" t="s">
        <v>32</v>
      </c>
      <c r="C25" s="65"/>
      <c r="D25" s="65"/>
      <c r="E25" s="66"/>
      <c r="F25" s="1"/>
      <c r="G25" s="1"/>
      <c r="H25" s="1"/>
      <c r="I25" s="1"/>
      <c r="J25" s="1"/>
      <c r="K25" s="2"/>
      <c r="L25" s="2"/>
      <c r="M25" s="2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8" customHeight="1">
      <c r="A26" s="1"/>
      <c r="B26" s="17" t="s">
        <v>33</v>
      </c>
      <c r="C26" s="18" t="s">
        <v>34</v>
      </c>
      <c r="D26" s="19" t="s">
        <v>35</v>
      </c>
      <c r="E26" s="20" t="s">
        <v>16</v>
      </c>
      <c r="F26" s="1"/>
      <c r="G26" s="1"/>
      <c r="H26" s="1"/>
      <c r="I26" s="1"/>
      <c r="J26" s="1"/>
      <c r="K26" s="2"/>
      <c r="L26" s="2"/>
      <c r="M26" s="2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8" customHeight="1">
      <c r="A27" s="1"/>
      <c r="B27" s="11" t="s">
        <v>17</v>
      </c>
      <c r="C27" s="21" t="s">
        <v>36</v>
      </c>
      <c r="D27" s="22">
        <f>(1/12)</f>
        <v>8.3333333333333329E-2</v>
      </c>
      <c r="E27" s="13">
        <f t="shared" ref="E27:E28" si="0">D27*$E$21</f>
        <v>172.29999999999998</v>
      </c>
      <c r="F27" s="1"/>
      <c r="G27" s="1"/>
      <c r="H27" s="1"/>
      <c r="I27" s="1"/>
      <c r="J27" s="1"/>
      <c r="K27" s="2"/>
      <c r="L27" s="2"/>
      <c r="M27" s="2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8" customHeight="1">
      <c r="A28" s="1"/>
      <c r="B28" s="11" t="s">
        <v>19</v>
      </c>
      <c r="C28" s="21" t="s">
        <v>37</v>
      </c>
      <c r="D28" s="23">
        <v>2.7799999999999998E-2</v>
      </c>
      <c r="E28" s="13">
        <f t="shared" si="0"/>
        <v>57.479279999999996</v>
      </c>
      <c r="F28" s="1"/>
      <c r="G28" s="1"/>
      <c r="H28" s="1"/>
      <c r="I28" s="1"/>
      <c r="J28" s="1"/>
      <c r="K28" s="2"/>
      <c r="L28" s="2"/>
      <c r="M28" s="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8" customHeight="1">
      <c r="A29" s="1"/>
      <c r="B29" s="61" t="s">
        <v>29</v>
      </c>
      <c r="C29" s="59"/>
      <c r="D29" s="24">
        <f t="shared" ref="D29:E29" si="1">SUM(D27:D28)</f>
        <v>0.11113333333333333</v>
      </c>
      <c r="E29" s="25">
        <f t="shared" si="1"/>
        <v>229.77927999999997</v>
      </c>
      <c r="F29" s="1"/>
      <c r="G29" s="1"/>
      <c r="H29" s="1"/>
      <c r="I29" s="1"/>
      <c r="J29" s="1"/>
      <c r="K29" s="2"/>
      <c r="L29" s="2"/>
      <c r="M29" s="2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46.5" customHeight="1">
      <c r="A30" s="1"/>
      <c r="B30" s="52" t="s">
        <v>38</v>
      </c>
      <c r="C30" s="53"/>
      <c r="D30" s="53"/>
      <c r="E30" s="54"/>
      <c r="F30" s="1"/>
      <c r="G30" s="1"/>
      <c r="H30" s="1"/>
      <c r="I30" s="1"/>
      <c r="J30" s="1"/>
      <c r="K30" s="2"/>
      <c r="L30" s="2"/>
      <c r="M30" s="2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3" customHeight="1">
      <c r="A31" s="1"/>
      <c r="B31" s="52" t="s">
        <v>39</v>
      </c>
      <c r="C31" s="53"/>
      <c r="D31" s="53"/>
      <c r="E31" s="54"/>
      <c r="F31" s="1"/>
      <c r="G31" s="1"/>
      <c r="H31" s="1"/>
      <c r="I31" s="1"/>
      <c r="J31" s="1"/>
      <c r="K31" s="2"/>
      <c r="L31" s="2"/>
      <c r="M31" s="2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55.5" customHeight="1">
      <c r="A32" s="1"/>
      <c r="B32" s="52" t="s">
        <v>40</v>
      </c>
      <c r="C32" s="53"/>
      <c r="D32" s="53"/>
      <c r="E32" s="54"/>
      <c r="F32" s="1"/>
      <c r="G32" s="1"/>
      <c r="H32" s="1"/>
      <c r="I32" s="1"/>
      <c r="J32" s="1"/>
      <c r="K32" s="2"/>
      <c r="L32" s="2"/>
      <c r="M32" s="2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5"/>
      <c r="C33" s="1"/>
      <c r="D33" s="1"/>
      <c r="E33" s="16"/>
      <c r="F33" s="1"/>
      <c r="G33" s="1"/>
      <c r="H33" s="1"/>
      <c r="I33" s="1"/>
      <c r="J33" s="1"/>
      <c r="K33" s="2"/>
      <c r="L33" s="2"/>
      <c r="M33" s="2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7.75" customHeight="1">
      <c r="A34" s="1"/>
      <c r="B34" s="55" t="s">
        <v>41</v>
      </c>
      <c r="C34" s="56"/>
      <c r="D34" s="56"/>
      <c r="E34" s="57"/>
      <c r="F34" s="1"/>
      <c r="G34" s="1"/>
      <c r="H34" s="1"/>
      <c r="I34" s="1"/>
      <c r="J34" s="1"/>
      <c r="K34" s="2"/>
      <c r="L34" s="2"/>
      <c r="M34" s="2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8" customHeight="1">
      <c r="A35" s="1"/>
      <c r="B35" s="26" t="s">
        <v>42</v>
      </c>
      <c r="C35" s="19" t="s">
        <v>43</v>
      </c>
      <c r="D35" s="19" t="s">
        <v>35</v>
      </c>
      <c r="E35" s="27" t="s">
        <v>16</v>
      </c>
      <c r="F35" s="1"/>
      <c r="G35" s="1"/>
      <c r="H35" s="1"/>
      <c r="I35" s="1"/>
      <c r="J35" s="1"/>
      <c r="K35" s="2"/>
      <c r="L35" s="2"/>
      <c r="M35" s="2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8" customHeight="1">
      <c r="A36" s="1"/>
      <c r="B36" s="11" t="s">
        <v>17</v>
      </c>
      <c r="C36" s="21" t="s">
        <v>44</v>
      </c>
      <c r="D36" s="22">
        <v>0.2</v>
      </c>
      <c r="E36" s="13">
        <f t="shared" ref="E36:E43" si="2">D36*($E$21+$E$29)</f>
        <v>459.47585600000002</v>
      </c>
      <c r="F36" s="1"/>
      <c r="G36" s="1"/>
      <c r="H36" s="1"/>
      <c r="I36" s="1"/>
      <c r="J36" s="1"/>
      <c r="K36" s="2"/>
      <c r="L36" s="2"/>
      <c r="M36" s="2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8" customHeight="1">
      <c r="A37" s="1"/>
      <c r="B37" s="11" t="s">
        <v>19</v>
      </c>
      <c r="C37" s="21" t="s">
        <v>45</v>
      </c>
      <c r="D37" s="22">
        <v>2.5000000000000001E-2</v>
      </c>
      <c r="E37" s="13">
        <f t="shared" si="2"/>
        <v>57.434482000000003</v>
      </c>
      <c r="F37" s="1"/>
      <c r="G37" s="1"/>
      <c r="H37" s="1"/>
      <c r="I37" s="1"/>
      <c r="J37" s="1"/>
      <c r="K37" s="2"/>
      <c r="L37" s="2"/>
      <c r="M37" s="2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" customHeight="1">
      <c r="A38" s="1"/>
      <c r="B38" s="11" t="s">
        <v>21</v>
      </c>
      <c r="C38" s="21" t="s">
        <v>46</v>
      </c>
      <c r="D38" s="22">
        <v>0.03</v>
      </c>
      <c r="E38" s="13">
        <f t="shared" si="2"/>
        <v>68.921378399999995</v>
      </c>
      <c r="F38" s="1"/>
      <c r="G38" s="1"/>
      <c r="H38" s="1"/>
      <c r="I38" s="1"/>
      <c r="J38" s="1"/>
      <c r="K38" s="2"/>
      <c r="L38" s="2"/>
      <c r="M38" s="2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8" customHeight="1">
      <c r="A39" s="1"/>
      <c r="B39" s="11" t="s">
        <v>23</v>
      </c>
      <c r="C39" s="21" t="s">
        <v>47</v>
      </c>
      <c r="D39" s="22">
        <v>1.4999999999999999E-2</v>
      </c>
      <c r="E39" s="13">
        <f t="shared" si="2"/>
        <v>34.460689199999997</v>
      </c>
      <c r="F39" s="1"/>
      <c r="G39" s="1"/>
      <c r="H39" s="1"/>
      <c r="I39" s="1"/>
      <c r="J39" s="1"/>
      <c r="K39" s="2"/>
      <c r="L39" s="2"/>
      <c r="M39" s="2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8" customHeight="1">
      <c r="A40" s="1"/>
      <c r="B40" s="11" t="s">
        <v>25</v>
      </c>
      <c r="C40" s="21" t="s">
        <v>48</v>
      </c>
      <c r="D40" s="22">
        <v>0.01</v>
      </c>
      <c r="E40" s="13">
        <f t="shared" si="2"/>
        <v>22.973792800000002</v>
      </c>
      <c r="F40" s="1"/>
      <c r="G40" s="1"/>
      <c r="H40" s="1"/>
      <c r="I40" s="1"/>
      <c r="J40" s="1"/>
      <c r="K40" s="2"/>
      <c r="L40" s="2"/>
      <c r="M40" s="2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8" customHeight="1">
      <c r="A41" s="1"/>
      <c r="B41" s="11" t="s">
        <v>27</v>
      </c>
      <c r="C41" s="21" t="s">
        <v>49</v>
      </c>
      <c r="D41" s="22">
        <v>6.0000000000000001E-3</v>
      </c>
      <c r="E41" s="13">
        <f t="shared" si="2"/>
        <v>13.78427568</v>
      </c>
      <c r="F41" s="1"/>
      <c r="G41" s="1"/>
      <c r="H41" s="1"/>
      <c r="I41" s="1"/>
      <c r="J41" s="1"/>
      <c r="K41" s="2"/>
      <c r="L41" s="2"/>
      <c r="M41" s="2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8" customHeight="1">
      <c r="A42" s="1"/>
      <c r="B42" s="11" t="s">
        <v>50</v>
      </c>
      <c r="C42" s="21" t="s">
        <v>51</v>
      </c>
      <c r="D42" s="22">
        <v>2E-3</v>
      </c>
      <c r="E42" s="13">
        <f t="shared" si="2"/>
        <v>4.5947585600000007</v>
      </c>
      <c r="F42" s="1"/>
      <c r="G42" s="1"/>
      <c r="H42" s="1"/>
      <c r="I42" s="1"/>
      <c r="J42" s="1"/>
      <c r="K42" s="2"/>
      <c r="L42" s="2"/>
      <c r="M42" s="2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8" customHeight="1">
      <c r="A43" s="1"/>
      <c r="B43" s="11" t="s">
        <v>52</v>
      </c>
      <c r="C43" s="21" t="s">
        <v>53</v>
      </c>
      <c r="D43" s="22">
        <v>0.08</v>
      </c>
      <c r="E43" s="13">
        <f t="shared" si="2"/>
        <v>183.79034240000001</v>
      </c>
      <c r="F43" s="1"/>
      <c r="G43" s="1"/>
      <c r="H43" s="1"/>
      <c r="I43" s="1"/>
      <c r="J43" s="1"/>
      <c r="K43" s="2"/>
      <c r="L43" s="2"/>
      <c r="M43" s="2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8" customHeight="1">
      <c r="A44" s="1"/>
      <c r="B44" s="61" t="s">
        <v>29</v>
      </c>
      <c r="C44" s="59"/>
      <c r="D44" s="24">
        <f t="shared" ref="D44:E44" si="3">SUM(D36:D43)</f>
        <v>0.36800000000000005</v>
      </c>
      <c r="E44" s="25">
        <f t="shared" si="3"/>
        <v>845.43557503999989</v>
      </c>
      <c r="F44" s="1"/>
      <c r="G44" s="1"/>
      <c r="H44" s="1"/>
      <c r="I44" s="1"/>
      <c r="J44" s="1"/>
      <c r="K44" s="2"/>
      <c r="L44" s="2"/>
      <c r="M44" s="2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43.5" customHeight="1">
      <c r="A45" s="1"/>
      <c r="B45" s="52" t="s">
        <v>54</v>
      </c>
      <c r="C45" s="53"/>
      <c r="D45" s="53"/>
      <c r="E45" s="54"/>
      <c r="F45" s="1"/>
      <c r="G45" s="1"/>
      <c r="H45" s="1"/>
      <c r="I45" s="1"/>
      <c r="J45" s="1"/>
      <c r="K45" s="2"/>
      <c r="L45" s="2"/>
      <c r="M45" s="2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42.75" customHeight="1">
      <c r="A46" s="1"/>
      <c r="B46" s="52" t="s">
        <v>55</v>
      </c>
      <c r="C46" s="53"/>
      <c r="D46" s="53"/>
      <c r="E46" s="54"/>
      <c r="F46" s="1"/>
      <c r="G46" s="1"/>
      <c r="H46" s="1"/>
      <c r="I46" s="1"/>
      <c r="J46" s="1"/>
      <c r="K46" s="2"/>
      <c r="L46" s="2"/>
      <c r="M46" s="2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6" customHeight="1">
      <c r="A47" s="1"/>
      <c r="B47" s="52" t="s">
        <v>56</v>
      </c>
      <c r="C47" s="53"/>
      <c r="D47" s="53"/>
      <c r="E47" s="54"/>
      <c r="F47" s="1"/>
      <c r="G47" s="1"/>
      <c r="H47" s="1"/>
      <c r="I47" s="1"/>
      <c r="J47" s="1"/>
      <c r="K47" s="2"/>
      <c r="L47" s="2"/>
      <c r="M47" s="2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9.25" customHeight="1">
      <c r="A48" s="1"/>
      <c r="B48" s="52" t="s">
        <v>57</v>
      </c>
      <c r="C48" s="53"/>
      <c r="D48" s="53"/>
      <c r="E48" s="54"/>
      <c r="F48" s="1"/>
      <c r="G48" s="1"/>
      <c r="H48" s="1"/>
      <c r="I48" s="1"/>
      <c r="J48" s="1"/>
      <c r="K48" s="2"/>
      <c r="L48" s="2"/>
      <c r="M48" s="2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5"/>
      <c r="C49" s="1"/>
      <c r="D49" s="1"/>
      <c r="E49" s="16"/>
      <c r="F49" s="1"/>
      <c r="G49" s="1"/>
      <c r="H49" s="1"/>
      <c r="I49" s="1"/>
      <c r="J49" s="1"/>
      <c r="K49" s="2"/>
      <c r="L49" s="2"/>
      <c r="M49" s="2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8" customHeight="1">
      <c r="A50" s="1"/>
      <c r="B50" s="55" t="s">
        <v>58</v>
      </c>
      <c r="C50" s="56"/>
      <c r="D50" s="56"/>
      <c r="E50" s="57"/>
      <c r="F50" s="1"/>
      <c r="G50" s="1"/>
      <c r="H50" s="1"/>
      <c r="I50" s="1"/>
      <c r="J50" s="1"/>
      <c r="K50" s="2"/>
      <c r="L50" s="2"/>
      <c r="M50" s="2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8" customHeight="1">
      <c r="A51" s="1"/>
      <c r="B51" s="26" t="s">
        <v>59</v>
      </c>
      <c r="C51" s="19" t="s">
        <v>60</v>
      </c>
      <c r="D51" s="19" t="s">
        <v>61</v>
      </c>
      <c r="E51" s="27" t="s">
        <v>16</v>
      </c>
      <c r="F51" s="1" t="s">
        <v>62</v>
      </c>
      <c r="G51" s="1"/>
      <c r="H51" s="1"/>
      <c r="I51" s="1"/>
      <c r="J51" s="1"/>
      <c r="K51" s="2"/>
      <c r="L51" s="2"/>
      <c r="M51" s="2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8" customHeight="1">
      <c r="A52" s="1"/>
      <c r="B52" s="11" t="s">
        <v>17</v>
      </c>
      <c r="C52" s="28" t="s">
        <v>63</v>
      </c>
      <c r="D52" s="29"/>
      <c r="E52" s="13"/>
      <c r="F52" s="30">
        <f>ROUND(((3.8+5.5)*2*D52)-(0.06*$E$15),2)</f>
        <v>-105.84</v>
      </c>
      <c r="G52" s="1"/>
      <c r="H52" s="1"/>
      <c r="I52" s="1"/>
      <c r="J52" s="1"/>
      <c r="K52" s="2"/>
      <c r="L52" s="2"/>
      <c r="M52" s="2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8" customHeight="1">
      <c r="A53" s="1"/>
      <c r="B53" s="11" t="s">
        <v>19</v>
      </c>
      <c r="C53" s="21" t="s">
        <v>64</v>
      </c>
      <c r="D53" s="29"/>
      <c r="E53" s="13">
        <v>805</v>
      </c>
      <c r="F53" s="30">
        <f>ROUND((42.2)*D53,2)</f>
        <v>0</v>
      </c>
      <c r="G53" s="1"/>
      <c r="H53" s="1"/>
      <c r="I53" s="1"/>
      <c r="J53" s="1"/>
      <c r="K53" s="2"/>
      <c r="L53" s="2"/>
      <c r="M53" s="2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8" customHeight="1">
      <c r="A54" s="1"/>
      <c r="B54" s="11" t="s">
        <v>21</v>
      </c>
      <c r="C54" s="21" t="s">
        <v>65</v>
      </c>
      <c r="D54" s="29" t="s">
        <v>66</v>
      </c>
      <c r="E54" s="13">
        <v>87.5</v>
      </c>
      <c r="F54" s="1"/>
      <c r="G54" s="1"/>
      <c r="H54" s="1"/>
      <c r="I54" s="1"/>
      <c r="J54" s="1"/>
      <c r="K54" s="2"/>
      <c r="L54" s="2"/>
      <c r="M54" s="2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8" customHeight="1">
      <c r="A55" s="1"/>
      <c r="B55" s="11" t="s">
        <v>23</v>
      </c>
      <c r="C55" s="21" t="s">
        <v>67</v>
      </c>
      <c r="D55" s="29" t="s">
        <v>66</v>
      </c>
      <c r="E55" s="13">
        <v>28</v>
      </c>
      <c r="F55" s="1"/>
      <c r="G55" s="1"/>
      <c r="H55" s="1"/>
      <c r="I55" s="1"/>
      <c r="J55" s="1"/>
      <c r="K55" s="2"/>
      <c r="L55" s="2"/>
      <c r="M55" s="2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8" customHeight="1">
      <c r="A56" s="1"/>
      <c r="B56" s="11" t="s">
        <v>25</v>
      </c>
      <c r="C56" s="21" t="s">
        <v>68</v>
      </c>
      <c r="D56" s="29" t="s">
        <v>66</v>
      </c>
      <c r="E56" s="13">
        <v>0</v>
      </c>
      <c r="F56" s="1"/>
      <c r="G56" s="1"/>
      <c r="H56" s="1"/>
      <c r="I56" s="1"/>
      <c r="J56" s="1"/>
      <c r="K56" s="2"/>
      <c r="L56" s="2"/>
      <c r="M56" s="2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8" customHeight="1">
      <c r="A57" s="1"/>
      <c r="B57" s="61" t="s">
        <v>29</v>
      </c>
      <c r="C57" s="56"/>
      <c r="D57" s="59"/>
      <c r="E57" s="25">
        <f>SUM(E52:E56)</f>
        <v>920.5</v>
      </c>
      <c r="F57" s="1"/>
      <c r="G57" s="1"/>
      <c r="H57" s="1"/>
      <c r="I57" s="1"/>
      <c r="J57" s="1"/>
      <c r="K57" s="2"/>
      <c r="L57" s="2"/>
      <c r="M57" s="2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5.5" customHeight="1">
      <c r="A58" s="1"/>
      <c r="B58" s="52" t="s">
        <v>69</v>
      </c>
      <c r="C58" s="53"/>
      <c r="D58" s="53"/>
      <c r="E58" s="54"/>
      <c r="F58" s="1"/>
      <c r="G58" s="1"/>
      <c r="H58" s="1"/>
      <c r="I58" s="1"/>
      <c r="J58" s="1"/>
      <c r="K58" s="2"/>
      <c r="L58" s="2"/>
      <c r="M58" s="2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5.5" customHeight="1">
      <c r="A59" s="1"/>
      <c r="B59" s="52" t="s">
        <v>70</v>
      </c>
      <c r="C59" s="53"/>
      <c r="D59" s="53"/>
      <c r="E59" s="54"/>
      <c r="F59" s="1"/>
      <c r="G59" s="1"/>
      <c r="H59" s="1"/>
      <c r="I59" s="1"/>
      <c r="J59" s="1"/>
      <c r="K59" s="2"/>
      <c r="L59" s="2"/>
      <c r="M59" s="2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5"/>
      <c r="C60" s="1"/>
      <c r="D60" s="1"/>
      <c r="E60" s="16"/>
      <c r="F60" s="1"/>
      <c r="G60" s="1"/>
      <c r="H60" s="1"/>
      <c r="I60" s="1"/>
      <c r="J60" s="1"/>
      <c r="K60" s="2"/>
      <c r="L60" s="2"/>
      <c r="M60" s="2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8" customHeight="1">
      <c r="A61" s="1"/>
      <c r="B61" s="55" t="s">
        <v>71</v>
      </c>
      <c r="C61" s="56"/>
      <c r="D61" s="56"/>
      <c r="E61" s="57"/>
      <c r="F61" s="1"/>
      <c r="G61" s="1"/>
      <c r="H61" s="1"/>
      <c r="I61" s="1"/>
      <c r="J61" s="1"/>
      <c r="K61" s="2"/>
      <c r="L61" s="2"/>
      <c r="M61" s="2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8" customHeight="1">
      <c r="A62" s="1"/>
      <c r="B62" s="26">
        <v>2</v>
      </c>
      <c r="C62" s="62" t="s">
        <v>72</v>
      </c>
      <c r="D62" s="59"/>
      <c r="E62" s="27" t="s">
        <v>16</v>
      </c>
      <c r="F62" s="1"/>
      <c r="G62" s="1"/>
      <c r="H62" s="1"/>
      <c r="I62" s="1"/>
      <c r="J62" s="1"/>
      <c r="K62" s="2"/>
      <c r="L62" s="2"/>
      <c r="M62" s="2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8" customHeight="1">
      <c r="A63" s="1"/>
      <c r="B63" s="11" t="s">
        <v>33</v>
      </c>
      <c r="C63" s="63" t="s">
        <v>34</v>
      </c>
      <c r="D63" s="59"/>
      <c r="E63" s="13">
        <f>E29</f>
        <v>229.77927999999997</v>
      </c>
      <c r="F63" s="1"/>
      <c r="G63" s="1"/>
      <c r="H63" s="1"/>
      <c r="I63" s="1"/>
      <c r="J63" s="1"/>
      <c r="K63" s="2"/>
      <c r="L63" s="2"/>
      <c r="M63" s="2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8" customHeight="1">
      <c r="A64" s="1"/>
      <c r="B64" s="11" t="s">
        <v>42</v>
      </c>
      <c r="C64" s="60" t="s">
        <v>43</v>
      </c>
      <c r="D64" s="59"/>
      <c r="E64" s="13">
        <f>E44</f>
        <v>845.43557503999989</v>
      </c>
      <c r="F64" s="1"/>
      <c r="G64" s="1"/>
      <c r="H64" s="1"/>
      <c r="I64" s="1"/>
      <c r="J64" s="1"/>
      <c r="K64" s="2"/>
      <c r="L64" s="2"/>
      <c r="M64" s="2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8" customHeight="1">
      <c r="A65" s="1"/>
      <c r="B65" s="11" t="s">
        <v>59</v>
      </c>
      <c r="C65" s="60" t="s">
        <v>60</v>
      </c>
      <c r="D65" s="59"/>
      <c r="E65" s="13">
        <f>E57</f>
        <v>920.5</v>
      </c>
      <c r="F65" s="1"/>
      <c r="G65" s="1"/>
      <c r="H65" s="1"/>
      <c r="I65" s="1"/>
      <c r="J65" s="1"/>
      <c r="K65" s="2"/>
      <c r="L65" s="2"/>
      <c r="M65" s="2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8" customHeight="1">
      <c r="A66" s="1"/>
      <c r="B66" s="61" t="s">
        <v>29</v>
      </c>
      <c r="C66" s="56"/>
      <c r="D66" s="59"/>
      <c r="E66" s="25">
        <f>SUM(E63:E65)</f>
        <v>1995.7148550399997</v>
      </c>
      <c r="F66" s="1"/>
      <c r="G66" s="1"/>
      <c r="H66" s="1"/>
      <c r="I66" s="1"/>
      <c r="J66" s="1"/>
      <c r="K66" s="2"/>
      <c r="L66" s="2"/>
      <c r="M66" s="2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5"/>
      <c r="C67" s="1"/>
      <c r="D67" s="1"/>
      <c r="E67" s="16"/>
      <c r="F67" s="1"/>
      <c r="G67" s="1"/>
      <c r="H67" s="1"/>
      <c r="I67" s="1"/>
      <c r="J67" s="1"/>
      <c r="K67" s="2"/>
      <c r="L67" s="2"/>
      <c r="M67" s="3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8" customHeight="1">
      <c r="A68" s="1"/>
      <c r="B68" s="49" t="s">
        <v>73</v>
      </c>
      <c r="C68" s="50"/>
      <c r="D68" s="50"/>
      <c r="E68" s="51"/>
      <c r="F68" s="1"/>
      <c r="G68" s="1"/>
      <c r="H68" s="1"/>
      <c r="I68" s="1"/>
      <c r="J68" s="1"/>
      <c r="K68" s="2"/>
      <c r="L68" s="2"/>
      <c r="M68" s="3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8" customHeight="1">
      <c r="A69" s="1"/>
      <c r="B69" s="9">
        <v>3</v>
      </c>
      <c r="C69" s="32" t="s">
        <v>74</v>
      </c>
      <c r="D69" s="32" t="s">
        <v>35</v>
      </c>
      <c r="E69" s="10" t="s">
        <v>16</v>
      </c>
      <c r="F69" s="1"/>
      <c r="G69" s="1"/>
      <c r="H69" s="1"/>
      <c r="I69" s="1"/>
      <c r="J69" s="1"/>
      <c r="K69" s="2"/>
      <c r="L69" s="2"/>
      <c r="M69" s="3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8" customHeight="1">
      <c r="A70" s="1"/>
      <c r="B70" s="11" t="s">
        <v>17</v>
      </c>
      <c r="C70" s="28" t="s">
        <v>75</v>
      </c>
      <c r="D70" s="33">
        <f>((1/12)*0.05)</f>
        <v>4.1666666666666666E-3</v>
      </c>
      <c r="E70" s="13">
        <f t="shared" ref="E70:E75" si="4">D70*($E$21)</f>
        <v>8.6150000000000002</v>
      </c>
      <c r="F70" s="1"/>
      <c r="G70" s="1"/>
      <c r="H70" s="1"/>
      <c r="I70" s="1"/>
      <c r="J70" s="1"/>
      <c r="K70" s="2"/>
      <c r="L70" s="2"/>
      <c r="M70" s="2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8" customHeight="1">
      <c r="A71" s="1"/>
      <c r="B71" s="11" t="s">
        <v>19</v>
      </c>
      <c r="C71" s="28" t="s">
        <v>76</v>
      </c>
      <c r="D71" s="33">
        <f>D43*D70</f>
        <v>3.3333333333333332E-4</v>
      </c>
      <c r="E71" s="13">
        <f t="shared" si="4"/>
        <v>0.68919999999999992</v>
      </c>
      <c r="F71" s="1"/>
      <c r="G71" s="1"/>
      <c r="H71" s="1"/>
      <c r="I71" s="1"/>
      <c r="J71" s="1"/>
      <c r="K71" s="2"/>
      <c r="L71" s="2"/>
      <c r="M71" s="2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8" customHeight="1">
      <c r="A72" s="1"/>
      <c r="B72" s="11" t="s">
        <v>21</v>
      </c>
      <c r="C72" s="28" t="s">
        <v>77</v>
      </c>
      <c r="D72" s="33">
        <f>(0.08)*(0.4)*(0.9)*(1+(1/12)+(1/12)+(1/3*1/12))</f>
        <v>3.4399999999999993E-2</v>
      </c>
      <c r="E72" s="13">
        <f t="shared" si="4"/>
        <v>71.125439999999983</v>
      </c>
      <c r="F72" s="1"/>
      <c r="G72" s="1"/>
      <c r="H72" s="1"/>
      <c r="I72" s="1"/>
      <c r="J72" s="1"/>
      <c r="K72" s="2"/>
      <c r="L72" s="2"/>
      <c r="M72" s="3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8" customHeight="1">
      <c r="A73" s="1"/>
      <c r="B73" s="11" t="s">
        <v>23</v>
      </c>
      <c r="C73" s="28" t="s">
        <v>78</v>
      </c>
      <c r="D73" s="33">
        <f>(7/30)/12</f>
        <v>1.9444444444444445E-2</v>
      </c>
      <c r="E73" s="13">
        <f t="shared" si="4"/>
        <v>40.203333333333333</v>
      </c>
      <c r="F73" s="1"/>
      <c r="G73" s="1"/>
      <c r="H73" s="1"/>
      <c r="I73" s="1"/>
      <c r="J73" s="1"/>
      <c r="K73" s="2"/>
      <c r="L73" s="2"/>
      <c r="M73" s="2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8" customHeight="1">
      <c r="A74" s="1"/>
      <c r="B74" s="11" t="s">
        <v>25</v>
      </c>
      <c r="C74" s="28" t="s">
        <v>79</v>
      </c>
      <c r="D74" s="33">
        <f>D73*D44</f>
        <v>7.1555555555555565E-3</v>
      </c>
      <c r="E74" s="13">
        <f t="shared" si="4"/>
        <v>14.794826666666667</v>
      </c>
      <c r="F74" s="1"/>
      <c r="G74" s="1"/>
      <c r="H74" s="1"/>
      <c r="I74" s="1"/>
      <c r="J74" s="1"/>
      <c r="K74" s="2"/>
      <c r="L74" s="2"/>
      <c r="M74" s="2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8" customHeight="1">
      <c r="A75" s="1"/>
      <c r="B75" s="11" t="s">
        <v>27</v>
      </c>
      <c r="C75" s="28" t="s">
        <v>80</v>
      </c>
      <c r="D75" s="33">
        <f>(D73*D43)*0.4</f>
        <v>6.2222222222222236E-4</v>
      </c>
      <c r="E75" s="13">
        <f t="shared" si="4"/>
        <v>1.2865066666666669</v>
      </c>
      <c r="F75" s="1"/>
      <c r="G75" s="1"/>
      <c r="H75" s="1"/>
      <c r="I75" s="1"/>
      <c r="J75" s="1"/>
      <c r="K75" s="2"/>
      <c r="L75" s="2"/>
      <c r="M75" s="2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8" customHeight="1">
      <c r="A76" s="1"/>
      <c r="B76" s="61" t="s">
        <v>29</v>
      </c>
      <c r="C76" s="59"/>
      <c r="D76" s="34">
        <f t="shared" ref="D76:E76" si="5">SUM(D70:D75)</f>
        <v>6.6122222222222207E-2</v>
      </c>
      <c r="E76" s="25">
        <f t="shared" si="5"/>
        <v>136.71430666666666</v>
      </c>
      <c r="F76" s="1"/>
      <c r="G76" s="1"/>
      <c r="H76" s="1"/>
      <c r="I76" s="1"/>
      <c r="J76" s="1"/>
      <c r="K76" s="2"/>
      <c r="L76" s="2"/>
      <c r="M76" s="2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51" customHeight="1">
      <c r="A77" s="1"/>
      <c r="B77" s="52" t="s">
        <v>81</v>
      </c>
      <c r="C77" s="53"/>
      <c r="D77" s="53"/>
      <c r="E77" s="54"/>
      <c r="F77" s="1"/>
      <c r="G77" s="1"/>
      <c r="H77" s="1"/>
      <c r="I77" s="1"/>
      <c r="J77" s="1"/>
      <c r="K77" s="2"/>
      <c r="L77" s="2"/>
      <c r="M77" s="2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5"/>
      <c r="C78" s="1"/>
      <c r="D78" s="1"/>
      <c r="E78" s="16"/>
      <c r="F78" s="1"/>
      <c r="G78" s="1"/>
      <c r="H78" s="1"/>
      <c r="I78" s="1"/>
      <c r="J78" s="1"/>
      <c r="K78" s="2"/>
      <c r="L78" s="2"/>
      <c r="M78" s="2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8" customHeight="1">
      <c r="A79" s="1"/>
      <c r="B79" s="49" t="s">
        <v>82</v>
      </c>
      <c r="C79" s="50"/>
      <c r="D79" s="50"/>
      <c r="E79" s="51"/>
      <c r="F79" s="1"/>
      <c r="G79" s="1"/>
      <c r="H79" s="1"/>
      <c r="I79" s="1"/>
      <c r="J79" s="1"/>
      <c r="K79" s="2"/>
      <c r="L79" s="2"/>
      <c r="M79" s="2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44.25" customHeight="1">
      <c r="A80" s="1"/>
      <c r="B80" s="52" t="s">
        <v>83</v>
      </c>
      <c r="C80" s="53"/>
      <c r="D80" s="53"/>
      <c r="E80" s="54"/>
      <c r="F80" s="1"/>
      <c r="G80" s="1"/>
      <c r="H80" s="1"/>
      <c r="I80" s="1"/>
      <c r="J80" s="1"/>
      <c r="K80" s="2"/>
      <c r="L80" s="2"/>
      <c r="M80" s="2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5"/>
      <c r="C81" s="1"/>
      <c r="D81" s="1"/>
      <c r="E81" s="1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8" customHeight="1">
      <c r="A82" s="1"/>
      <c r="B82" s="55" t="s">
        <v>84</v>
      </c>
      <c r="C82" s="56"/>
      <c r="D82" s="56"/>
      <c r="E82" s="57"/>
      <c r="F82" s="1"/>
      <c r="G82" s="1"/>
      <c r="H82" s="1"/>
      <c r="I82" s="1"/>
      <c r="J82" s="1"/>
      <c r="K82" s="2"/>
      <c r="L82" s="2"/>
      <c r="M82" s="2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8" customHeight="1">
      <c r="A83" s="1"/>
      <c r="B83" s="26" t="s">
        <v>85</v>
      </c>
      <c r="C83" s="19" t="s">
        <v>86</v>
      </c>
      <c r="D83" s="19" t="s">
        <v>35</v>
      </c>
      <c r="E83" s="27" t="s">
        <v>16</v>
      </c>
      <c r="F83" s="1"/>
      <c r="G83" s="1"/>
      <c r="H83" s="1"/>
      <c r="I83" s="1"/>
      <c r="J83" s="1"/>
      <c r="K83" s="2"/>
      <c r="L83" s="2"/>
      <c r="M83" s="2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8" customHeight="1">
      <c r="A84" s="1"/>
      <c r="B84" s="11" t="s">
        <v>17</v>
      </c>
      <c r="C84" s="28" t="s">
        <v>87</v>
      </c>
      <c r="D84" s="23">
        <v>8.3299999999999999E-2</v>
      </c>
      <c r="E84" s="13">
        <f t="shared" ref="E84:E90" si="6">D84*($E$21)</f>
        <v>172.23107999999999</v>
      </c>
      <c r="F84" s="1"/>
      <c r="G84" s="1"/>
      <c r="H84" s="1"/>
      <c r="I84" s="1"/>
      <c r="J84" s="1"/>
      <c r="K84" s="2"/>
      <c r="L84" s="2"/>
      <c r="M84" s="2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8" customHeight="1">
      <c r="A85" s="1"/>
      <c r="B85" s="11" t="s">
        <v>19</v>
      </c>
      <c r="C85" s="28" t="s">
        <v>88</v>
      </c>
      <c r="D85" s="23">
        <f>(3/30)/12</f>
        <v>8.3333333333333332E-3</v>
      </c>
      <c r="E85" s="13">
        <f t="shared" si="6"/>
        <v>17.23</v>
      </c>
      <c r="F85" s="1"/>
      <c r="G85" s="1"/>
      <c r="H85" s="1"/>
      <c r="I85" s="1"/>
      <c r="J85" s="1"/>
      <c r="K85" s="2"/>
      <c r="L85" s="2"/>
      <c r="M85" s="2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8" customHeight="1">
      <c r="A86" s="1"/>
      <c r="B86" s="11" t="s">
        <v>21</v>
      </c>
      <c r="C86" s="28" t="s">
        <v>89</v>
      </c>
      <c r="D86" s="23">
        <f>((5/30)/12)*0.015</f>
        <v>2.0833333333333332E-4</v>
      </c>
      <c r="E86" s="13">
        <f t="shared" si="6"/>
        <v>0.43074999999999997</v>
      </c>
      <c r="F86" s="1"/>
      <c r="G86" s="1"/>
      <c r="H86" s="1"/>
      <c r="I86" s="1"/>
      <c r="J86" s="1"/>
      <c r="K86" s="2"/>
      <c r="L86" s="2"/>
      <c r="M86" s="2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8" customHeight="1">
      <c r="A87" s="1"/>
      <c r="B87" s="11" t="s">
        <v>23</v>
      </c>
      <c r="C87" s="28" t="s">
        <v>90</v>
      </c>
      <c r="D87" s="23">
        <f>(((30/30)/12)*0.0078)</f>
        <v>6.4999999999999997E-4</v>
      </c>
      <c r="E87" s="13">
        <f t="shared" si="6"/>
        <v>1.3439399999999999</v>
      </c>
      <c r="F87" s="1"/>
      <c r="G87" s="1"/>
      <c r="H87" s="1"/>
      <c r="I87" s="1"/>
      <c r="J87" s="1"/>
      <c r="K87" s="2"/>
      <c r="L87" s="2"/>
      <c r="M87" s="2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8" customHeight="1">
      <c r="A88" s="1"/>
      <c r="B88" s="11" t="s">
        <v>25</v>
      </c>
      <c r="C88" s="28" t="s">
        <v>91</v>
      </c>
      <c r="D88" s="23">
        <f>((0.1111*0.1781*0.5*100))/100</f>
        <v>9.8934550000000007E-3</v>
      </c>
      <c r="E88" s="13">
        <f t="shared" si="6"/>
        <v>20.455707558</v>
      </c>
      <c r="F88" s="1"/>
      <c r="G88" s="1"/>
      <c r="H88" s="1"/>
      <c r="I88" s="1"/>
      <c r="J88" s="1"/>
      <c r="K88" s="2"/>
      <c r="L88" s="2"/>
      <c r="M88" s="2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8" customHeight="1">
      <c r="A89" s="1"/>
      <c r="B89" s="11" t="s">
        <v>27</v>
      </c>
      <c r="C89" s="28" t="s">
        <v>92</v>
      </c>
      <c r="D89" s="23">
        <f>(5/30)/12</f>
        <v>1.3888888888888888E-2</v>
      </c>
      <c r="E89" s="13">
        <f t="shared" si="6"/>
        <v>28.716666666666665</v>
      </c>
      <c r="F89" s="1"/>
      <c r="G89" s="1"/>
      <c r="H89" s="1"/>
      <c r="I89" s="1"/>
      <c r="J89" s="1"/>
      <c r="K89" s="2"/>
      <c r="L89" s="2"/>
      <c r="M89" s="2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8" customHeight="1">
      <c r="A90" s="1"/>
      <c r="B90" s="11" t="s">
        <v>50</v>
      </c>
      <c r="C90" s="28" t="s">
        <v>93</v>
      </c>
      <c r="D90" s="23">
        <v>0</v>
      </c>
      <c r="E90" s="13">
        <f t="shared" si="6"/>
        <v>0</v>
      </c>
      <c r="F90" s="1"/>
      <c r="G90" s="1"/>
      <c r="H90" s="1"/>
      <c r="I90" s="1"/>
      <c r="J90" s="1"/>
      <c r="K90" s="2"/>
      <c r="L90" s="2"/>
      <c r="M90" s="2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8" customHeight="1">
      <c r="A91" s="1"/>
      <c r="B91" s="58" t="s">
        <v>94</v>
      </c>
      <c r="C91" s="59"/>
      <c r="D91" s="24">
        <f t="shared" ref="D91:E91" si="7">SUM(D84:D90)</f>
        <v>0.11627401055555556</v>
      </c>
      <c r="E91" s="25">
        <f t="shared" si="7"/>
        <v>240.40814422466664</v>
      </c>
      <c r="F91" s="1"/>
      <c r="G91" s="1"/>
      <c r="H91" s="1"/>
      <c r="I91" s="1"/>
      <c r="J91" s="1"/>
      <c r="K91" s="2"/>
      <c r="L91" s="2"/>
      <c r="M91" s="2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8" customHeight="1">
      <c r="A92" s="1"/>
      <c r="B92" s="11" t="s">
        <v>52</v>
      </c>
      <c r="C92" s="28" t="s">
        <v>95</v>
      </c>
      <c r="D92" s="23">
        <f>($D$91-$D$88)*((1/12)+(1/12)+(1/12*1/3))</f>
        <v>2.0685108024691357E-2</v>
      </c>
      <c r="E92" s="13">
        <f>D92*($E$21)</f>
        <v>42.768529351851846</v>
      </c>
      <c r="F92" s="1"/>
      <c r="G92" s="1"/>
      <c r="H92" s="1"/>
      <c r="I92" s="1"/>
      <c r="J92" s="1"/>
      <c r="K92" s="2"/>
      <c r="L92" s="2"/>
      <c r="M92" s="2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8" customHeight="1">
      <c r="A93" s="1"/>
      <c r="B93" s="58" t="s">
        <v>96</v>
      </c>
      <c r="C93" s="59"/>
      <c r="D93" s="24">
        <f t="shared" ref="D93:E93" si="8">SUM(D91:D92)</f>
        <v>0.13695911858024692</v>
      </c>
      <c r="E93" s="25">
        <f t="shared" si="8"/>
        <v>283.17667357651851</v>
      </c>
      <c r="F93" s="1"/>
      <c r="G93" s="1"/>
      <c r="H93" s="1"/>
      <c r="I93" s="1"/>
      <c r="J93" s="1"/>
      <c r="K93" s="2"/>
      <c r="L93" s="2"/>
      <c r="M93" s="2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8" customHeight="1">
      <c r="A94" s="1"/>
      <c r="B94" s="11" t="s">
        <v>97</v>
      </c>
      <c r="C94" s="28" t="s">
        <v>98</v>
      </c>
      <c r="D94" s="23">
        <f>$D$44*$D$93</f>
        <v>5.0400955637530873E-2</v>
      </c>
      <c r="E94" s="13">
        <f>D94*($E$21)</f>
        <v>104.20901587615883</v>
      </c>
      <c r="F94" s="1"/>
      <c r="G94" s="1"/>
      <c r="H94" s="1"/>
      <c r="I94" s="1"/>
      <c r="J94" s="1"/>
      <c r="K94" s="2"/>
      <c r="L94" s="2"/>
      <c r="M94" s="2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8" customHeight="1">
      <c r="A95" s="1"/>
      <c r="B95" s="61" t="s">
        <v>29</v>
      </c>
      <c r="C95" s="59"/>
      <c r="D95" s="24">
        <f t="shared" ref="D95:E95" si="9">SUM(D93:D94)</f>
        <v>0.18736007421777778</v>
      </c>
      <c r="E95" s="25">
        <f t="shared" si="9"/>
        <v>387.38568945267735</v>
      </c>
      <c r="F95" s="1"/>
      <c r="G95" s="1"/>
      <c r="H95" s="1"/>
      <c r="I95" s="1"/>
      <c r="J95" s="1"/>
      <c r="K95" s="2"/>
      <c r="L95" s="2"/>
      <c r="M95" s="2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5"/>
      <c r="C96" s="1"/>
      <c r="D96" s="1"/>
      <c r="E96" s="16"/>
      <c r="F96" s="1"/>
      <c r="G96" s="1"/>
      <c r="H96" s="1"/>
      <c r="I96" s="1"/>
      <c r="J96" s="1"/>
      <c r="K96" s="2"/>
      <c r="L96" s="2"/>
      <c r="M96" s="2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61" t="s">
        <v>99</v>
      </c>
      <c r="C97" s="56"/>
      <c r="D97" s="56"/>
      <c r="E97" s="57"/>
      <c r="F97" s="1"/>
      <c r="G97" s="1"/>
      <c r="H97" s="1"/>
      <c r="I97" s="1"/>
      <c r="J97" s="1"/>
      <c r="K97" s="2"/>
      <c r="L97" s="2"/>
      <c r="M97" s="2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26" t="s">
        <v>100</v>
      </c>
      <c r="C98" s="19" t="s">
        <v>101</v>
      </c>
      <c r="D98" s="19" t="s">
        <v>16</v>
      </c>
      <c r="E98" s="27"/>
      <c r="F98" s="1"/>
      <c r="G98" s="1"/>
      <c r="H98" s="1"/>
      <c r="I98" s="1"/>
      <c r="J98" s="1"/>
      <c r="K98" s="2"/>
      <c r="L98" s="2"/>
      <c r="M98" s="2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1" t="s">
        <v>17</v>
      </c>
      <c r="C99" s="28" t="s">
        <v>102</v>
      </c>
      <c r="D99" s="35">
        <v>0</v>
      </c>
      <c r="E99" s="13">
        <v>0</v>
      </c>
      <c r="F99" s="1"/>
      <c r="G99" s="1"/>
      <c r="H99" s="1"/>
      <c r="I99" s="1"/>
      <c r="J99" s="1"/>
      <c r="K99" s="2"/>
      <c r="L99" s="2"/>
      <c r="M99" s="2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61" t="s">
        <v>29</v>
      </c>
      <c r="C100" s="59"/>
      <c r="D100" s="36">
        <f t="shared" ref="D100:E100" si="10">SUM(D99)</f>
        <v>0</v>
      </c>
      <c r="E100" s="37">
        <f t="shared" si="10"/>
        <v>0</v>
      </c>
      <c r="F100" s="1"/>
      <c r="G100" s="1"/>
      <c r="H100" s="1"/>
      <c r="I100" s="1"/>
      <c r="J100" s="1"/>
      <c r="K100" s="2"/>
      <c r="L100" s="2"/>
      <c r="M100" s="2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5"/>
      <c r="C101" s="1"/>
      <c r="D101" s="1"/>
      <c r="E101" s="16"/>
      <c r="F101" s="1"/>
      <c r="G101" s="1"/>
      <c r="H101" s="1"/>
      <c r="I101" s="1"/>
      <c r="J101" s="1"/>
      <c r="K101" s="2"/>
      <c r="L101" s="2"/>
      <c r="M101" s="2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61" t="s">
        <v>103</v>
      </c>
      <c r="C102" s="56"/>
      <c r="D102" s="56"/>
      <c r="E102" s="57"/>
      <c r="F102" s="1"/>
      <c r="G102" s="1"/>
      <c r="H102" s="1"/>
      <c r="I102" s="1"/>
      <c r="J102" s="1"/>
      <c r="K102" s="2"/>
      <c r="L102" s="2"/>
      <c r="M102" s="2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8" customHeight="1">
      <c r="A103" s="1"/>
      <c r="B103" s="26">
        <v>4</v>
      </c>
      <c r="C103" s="62" t="s">
        <v>104</v>
      </c>
      <c r="D103" s="59"/>
      <c r="E103" s="27" t="s">
        <v>16</v>
      </c>
      <c r="F103" s="1"/>
      <c r="G103" s="1"/>
      <c r="H103" s="1"/>
      <c r="I103" s="1"/>
      <c r="J103" s="1"/>
      <c r="K103" s="2"/>
      <c r="L103" s="2"/>
      <c r="M103" s="2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8" customHeight="1">
      <c r="A104" s="1"/>
      <c r="B104" s="11" t="s">
        <v>85</v>
      </c>
      <c r="C104" s="60" t="s">
        <v>86</v>
      </c>
      <c r="D104" s="59"/>
      <c r="E104" s="13">
        <f>E95</f>
        <v>387.38568945267735</v>
      </c>
      <c r="F104" s="1"/>
      <c r="G104" s="1"/>
      <c r="H104" s="1"/>
      <c r="I104" s="1"/>
      <c r="J104" s="1"/>
      <c r="K104" s="2"/>
      <c r="L104" s="2"/>
      <c r="M104" s="2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8" customHeight="1">
      <c r="A105" s="1"/>
      <c r="B105" s="11" t="s">
        <v>100</v>
      </c>
      <c r="C105" s="60" t="s">
        <v>105</v>
      </c>
      <c r="D105" s="59"/>
      <c r="E105" s="13">
        <f>D100</f>
        <v>0</v>
      </c>
      <c r="F105" s="1"/>
      <c r="G105" s="1"/>
      <c r="H105" s="1"/>
      <c r="I105" s="1"/>
      <c r="J105" s="1"/>
      <c r="K105" s="2"/>
      <c r="L105" s="2"/>
      <c r="M105" s="2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8" customHeight="1">
      <c r="A106" s="1"/>
      <c r="B106" s="61" t="s">
        <v>29</v>
      </c>
      <c r="C106" s="56"/>
      <c r="D106" s="59"/>
      <c r="E106" s="25">
        <f>SUM(E104:E105)</f>
        <v>387.38568945267735</v>
      </c>
      <c r="F106" s="1"/>
      <c r="G106" s="1"/>
      <c r="H106" s="1"/>
      <c r="I106" s="1"/>
      <c r="J106" s="1"/>
      <c r="K106" s="2"/>
      <c r="L106" s="2"/>
      <c r="M106" s="2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5"/>
      <c r="C107" s="1"/>
      <c r="D107" s="1"/>
      <c r="E107" s="16"/>
      <c r="F107" s="1"/>
      <c r="G107" s="1"/>
      <c r="H107" s="1"/>
      <c r="I107" s="1"/>
      <c r="J107" s="1"/>
      <c r="K107" s="2"/>
      <c r="L107" s="2"/>
      <c r="M107" s="2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8" customHeight="1">
      <c r="A108" s="1"/>
      <c r="B108" s="49" t="s">
        <v>106</v>
      </c>
      <c r="C108" s="50"/>
      <c r="D108" s="50"/>
      <c r="E108" s="51"/>
      <c r="F108" s="1"/>
      <c r="G108" s="1"/>
      <c r="H108" s="1"/>
      <c r="I108" s="1"/>
      <c r="J108" s="1"/>
      <c r="K108" s="2"/>
      <c r="L108" s="2"/>
      <c r="M108" s="2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8" customHeight="1">
      <c r="A109" s="1"/>
      <c r="B109" s="9">
        <v>5</v>
      </c>
      <c r="C109" s="70" t="s">
        <v>107</v>
      </c>
      <c r="D109" s="71"/>
      <c r="E109" s="10" t="s">
        <v>16</v>
      </c>
      <c r="F109" s="1"/>
      <c r="G109" s="1"/>
      <c r="H109" s="1"/>
      <c r="I109" s="1"/>
      <c r="J109" s="1"/>
      <c r="K109" s="2"/>
      <c r="L109" s="2"/>
      <c r="M109" s="2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8" customHeight="1">
      <c r="A110" s="1"/>
      <c r="B110" s="11" t="s">
        <v>17</v>
      </c>
      <c r="C110" s="60" t="s">
        <v>108</v>
      </c>
      <c r="D110" s="59"/>
      <c r="E110" s="13">
        <v>50</v>
      </c>
      <c r="F110" s="5"/>
      <c r="G110" s="1"/>
      <c r="H110" s="1"/>
      <c r="I110" s="1"/>
      <c r="J110" s="1"/>
      <c r="K110" s="2"/>
      <c r="L110" s="2"/>
      <c r="M110" s="2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8" customHeight="1">
      <c r="A111" s="1"/>
      <c r="B111" s="11" t="s">
        <v>19</v>
      </c>
      <c r="C111" s="60" t="s">
        <v>109</v>
      </c>
      <c r="D111" s="59"/>
      <c r="E111" s="13">
        <v>50</v>
      </c>
      <c r="K111" s="2"/>
      <c r="L111" s="2"/>
      <c r="M111" s="2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8" customHeight="1">
      <c r="A112" s="1"/>
      <c r="B112" s="11" t="s">
        <v>21</v>
      </c>
      <c r="C112" s="60" t="s">
        <v>110</v>
      </c>
      <c r="D112" s="59"/>
      <c r="E112" s="13">
        <v>0</v>
      </c>
      <c r="K112" s="2"/>
      <c r="L112" s="2"/>
      <c r="M112" s="2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8" customHeight="1">
      <c r="A113" s="1"/>
      <c r="B113" s="11" t="s">
        <v>23</v>
      </c>
      <c r="C113" s="60" t="s">
        <v>28</v>
      </c>
      <c r="D113" s="59"/>
      <c r="E113" s="13">
        <v>0</v>
      </c>
      <c r="K113" s="2"/>
      <c r="L113" s="2"/>
      <c r="M113" s="2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8" customHeight="1">
      <c r="A114" s="1"/>
      <c r="B114" s="61" t="s">
        <v>29</v>
      </c>
      <c r="C114" s="56"/>
      <c r="D114" s="59"/>
      <c r="E114" s="25">
        <f>SUM(E110:E113)</f>
        <v>100</v>
      </c>
      <c r="K114" s="2"/>
      <c r="L114" s="2"/>
      <c r="M114" s="2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8" customHeight="1">
      <c r="A115" s="1"/>
      <c r="B115" s="52" t="s">
        <v>111</v>
      </c>
      <c r="C115" s="53"/>
      <c r="D115" s="53"/>
      <c r="E115" s="54"/>
      <c r="F115" s="1"/>
      <c r="G115" s="1"/>
      <c r="H115" s="1"/>
      <c r="I115" s="1"/>
      <c r="J115" s="1"/>
      <c r="K115" s="2"/>
      <c r="L115" s="2"/>
      <c r="M115" s="2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5"/>
      <c r="C116" s="1"/>
      <c r="D116" s="1"/>
      <c r="E116" s="16"/>
      <c r="F116" s="1"/>
      <c r="G116" s="1"/>
      <c r="H116" s="1"/>
      <c r="I116" s="1"/>
      <c r="J116" s="1"/>
      <c r="K116" s="2"/>
      <c r="L116" s="2"/>
      <c r="M116" s="2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8" customHeight="1">
      <c r="A117" s="1"/>
      <c r="B117" s="49" t="s">
        <v>112</v>
      </c>
      <c r="C117" s="50"/>
      <c r="D117" s="50"/>
      <c r="E117" s="51"/>
      <c r="F117" s="1"/>
      <c r="G117" s="1"/>
      <c r="H117" s="1"/>
      <c r="I117" s="1"/>
      <c r="J117" s="1"/>
      <c r="K117" s="2"/>
      <c r="L117" s="2"/>
      <c r="M117" s="2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8" customHeight="1">
      <c r="A118" s="1"/>
      <c r="B118" s="86" t="s">
        <v>113</v>
      </c>
      <c r="C118" s="71"/>
      <c r="D118" s="87" t="s">
        <v>114</v>
      </c>
      <c r="E118" s="66"/>
      <c r="F118" s="1"/>
      <c r="G118" s="1"/>
      <c r="H118" s="1"/>
      <c r="I118" s="1"/>
      <c r="J118" s="1"/>
      <c r="K118" s="2"/>
      <c r="L118" s="2"/>
      <c r="M118" s="2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8" customHeight="1">
      <c r="A119" s="1"/>
      <c r="B119" s="26">
        <v>6</v>
      </c>
      <c r="C119" s="19" t="s">
        <v>115</v>
      </c>
      <c r="D119" s="19" t="s">
        <v>35</v>
      </c>
      <c r="E119" s="27" t="s">
        <v>16</v>
      </c>
      <c r="F119" s="1"/>
      <c r="G119" s="1"/>
      <c r="H119" s="1"/>
      <c r="I119" s="1"/>
      <c r="J119" s="1"/>
      <c r="K119" s="2"/>
      <c r="L119" s="2"/>
      <c r="M119" s="2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8" customHeight="1">
      <c r="A120" s="1"/>
      <c r="B120" s="11" t="s">
        <v>17</v>
      </c>
      <c r="C120" s="38" t="s">
        <v>116</v>
      </c>
      <c r="D120" s="39">
        <v>0.05</v>
      </c>
      <c r="E120" s="40">
        <f>$D120*E$138</f>
        <v>234.37074255796716</v>
      </c>
      <c r="F120" s="1"/>
      <c r="G120" s="1"/>
      <c r="H120" s="1"/>
      <c r="I120" s="1"/>
      <c r="J120" s="1"/>
      <c r="K120" s="2"/>
      <c r="L120" s="2"/>
      <c r="M120" s="2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8" customHeight="1">
      <c r="A121" s="1"/>
      <c r="B121" s="11" t="s">
        <v>19</v>
      </c>
      <c r="C121" s="38" t="s">
        <v>117</v>
      </c>
      <c r="D121" s="39">
        <v>0.1</v>
      </c>
      <c r="E121" s="40">
        <f>$D121*(E$138+E120)</f>
        <v>492.17855937173101</v>
      </c>
      <c r="F121" s="1"/>
      <c r="G121" s="1"/>
      <c r="H121" s="1"/>
      <c r="I121" s="1"/>
      <c r="J121" s="1"/>
      <c r="K121" s="2"/>
      <c r="L121" s="2"/>
      <c r="M121" s="2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8" customHeight="1">
      <c r="A122" s="1"/>
      <c r="B122" s="41" t="s">
        <v>21</v>
      </c>
      <c r="C122" s="42" t="s">
        <v>118</v>
      </c>
      <c r="D122" s="39">
        <f t="shared" ref="D122:E122" si="11">SUM(D123:D126)</f>
        <v>0.14250000000000002</v>
      </c>
      <c r="E122" s="40">
        <f t="shared" si="11"/>
        <v>899.69666683986986</v>
      </c>
      <c r="F122" s="1"/>
      <c r="G122" s="1"/>
      <c r="H122" s="1"/>
      <c r="I122" s="43"/>
      <c r="J122" s="1"/>
      <c r="K122" s="2"/>
      <c r="L122" s="2"/>
      <c r="M122" s="2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8" customHeight="1">
      <c r="A123" s="1"/>
      <c r="B123" s="11" t="s">
        <v>119</v>
      </c>
      <c r="C123" s="21" t="s">
        <v>120</v>
      </c>
      <c r="D123" s="44">
        <f>IF(D118="Lucro presumido",0.65%,1.65%)</f>
        <v>1.6500000000000001E-2</v>
      </c>
      <c r="E123" s="45">
        <f t="shared" ref="E123:E126" si="12">($E$138+$E$120+$E$121)*D123/(1-$D$122)</f>
        <v>104.17540352882705</v>
      </c>
      <c r="F123" s="1"/>
      <c r="G123" s="1"/>
      <c r="H123" s="1"/>
      <c r="I123" s="43"/>
      <c r="J123" s="1"/>
      <c r="K123" s="2"/>
      <c r="L123" s="2"/>
      <c r="M123" s="2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8" customHeight="1">
      <c r="A124" s="1"/>
      <c r="B124" s="11" t="s">
        <v>121</v>
      </c>
      <c r="C124" s="21" t="s">
        <v>122</v>
      </c>
      <c r="D124" s="44">
        <f>IF(D118="Lucro presumido",3%,7.6%)</f>
        <v>7.5999999999999998E-2</v>
      </c>
      <c r="E124" s="45">
        <f t="shared" si="12"/>
        <v>479.83822231459726</v>
      </c>
      <c r="F124" s="1"/>
      <c r="G124" s="1"/>
      <c r="H124" s="1"/>
      <c r="I124" s="1"/>
      <c r="J124" s="43"/>
      <c r="K124" s="2"/>
      <c r="L124" s="2"/>
      <c r="M124" s="2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8" customHeight="1">
      <c r="A125" s="1"/>
      <c r="B125" s="11" t="s">
        <v>123</v>
      </c>
      <c r="C125" s="21" t="s">
        <v>124</v>
      </c>
      <c r="D125" s="46">
        <v>0.05</v>
      </c>
      <c r="E125" s="45">
        <f t="shared" si="12"/>
        <v>315.68304099644558</v>
      </c>
      <c r="F125" s="1"/>
      <c r="G125" s="1"/>
      <c r="H125" s="5"/>
      <c r="I125" s="1"/>
      <c r="J125" s="43"/>
      <c r="K125" s="2"/>
      <c r="L125" s="2"/>
      <c r="M125" s="2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8" customHeight="1">
      <c r="A126" s="1"/>
      <c r="B126" s="11" t="s">
        <v>23</v>
      </c>
      <c r="C126" s="28" t="s">
        <v>125</v>
      </c>
      <c r="D126" s="44">
        <v>0</v>
      </c>
      <c r="E126" s="45">
        <f t="shared" si="12"/>
        <v>0</v>
      </c>
      <c r="F126" s="1"/>
      <c r="G126" s="1"/>
      <c r="H126" s="1"/>
      <c r="I126" s="1"/>
      <c r="J126" s="43"/>
      <c r="K126" s="2"/>
      <c r="L126" s="2"/>
      <c r="M126" s="2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8" customHeight="1">
      <c r="A127" s="1"/>
      <c r="B127" s="61" t="s">
        <v>29</v>
      </c>
      <c r="C127" s="59"/>
      <c r="D127" s="47">
        <f t="shared" ref="D127:E127" si="13">SUM(D120:D122)</f>
        <v>0.29250000000000004</v>
      </c>
      <c r="E127" s="25">
        <f t="shared" si="13"/>
        <v>1626.2459687695682</v>
      </c>
      <c r="F127" s="1"/>
      <c r="G127" s="1"/>
      <c r="H127" s="1"/>
      <c r="I127" s="1"/>
      <c r="J127" s="43"/>
      <c r="K127" s="2"/>
      <c r="L127" s="2"/>
      <c r="M127" s="2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8" customHeight="1">
      <c r="A128" s="1"/>
      <c r="B128" s="52" t="s">
        <v>126</v>
      </c>
      <c r="C128" s="53"/>
      <c r="D128" s="53"/>
      <c r="E128" s="54"/>
      <c r="F128" s="1"/>
      <c r="G128" s="1"/>
      <c r="H128" s="1"/>
      <c r="I128" s="1"/>
      <c r="J128" s="43"/>
      <c r="K128" s="2"/>
      <c r="L128" s="2"/>
      <c r="M128" s="2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5.5" customHeight="1">
      <c r="A129" s="1"/>
      <c r="B129" s="52" t="s">
        <v>127</v>
      </c>
      <c r="C129" s="53"/>
      <c r="D129" s="53"/>
      <c r="E129" s="54"/>
      <c r="F129" s="1"/>
      <c r="G129" s="1"/>
      <c r="H129" s="1"/>
      <c r="I129" s="1"/>
      <c r="J129" s="43"/>
      <c r="K129" s="2"/>
      <c r="L129" s="2"/>
      <c r="M129" s="2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5"/>
      <c r="C130" s="1"/>
      <c r="D130" s="1"/>
      <c r="E130" s="16"/>
      <c r="F130" s="1"/>
      <c r="G130" s="1"/>
      <c r="H130" s="1"/>
      <c r="I130" s="1"/>
      <c r="J130" s="1"/>
      <c r="K130" s="2"/>
      <c r="L130" s="2"/>
      <c r="M130" s="2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8" customHeight="1">
      <c r="A131" s="1"/>
      <c r="B131" s="49" t="s">
        <v>128</v>
      </c>
      <c r="C131" s="50"/>
      <c r="D131" s="50"/>
      <c r="E131" s="51"/>
      <c r="F131" s="1"/>
      <c r="G131" s="1"/>
      <c r="H131" s="1"/>
      <c r="I131" s="1"/>
      <c r="J131" s="1"/>
      <c r="K131" s="2"/>
      <c r="L131" s="2"/>
      <c r="M131" s="2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8" customHeight="1">
      <c r="A132" s="1"/>
      <c r="B132" s="64" t="s">
        <v>129</v>
      </c>
      <c r="C132" s="65"/>
      <c r="D132" s="71"/>
      <c r="E132" s="10" t="s">
        <v>130</v>
      </c>
      <c r="F132" s="1"/>
      <c r="G132" s="1"/>
      <c r="H132" s="1"/>
      <c r="I132" s="1"/>
      <c r="J132" s="43"/>
      <c r="K132" s="2"/>
      <c r="L132" s="2"/>
      <c r="M132" s="2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8" customHeight="1">
      <c r="A133" s="1"/>
      <c r="B133" s="11" t="s">
        <v>17</v>
      </c>
      <c r="C133" s="63" t="s">
        <v>14</v>
      </c>
      <c r="D133" s="59"/>
      <c r="E133" s="13">
        <f>E21</f>
        <v>2067.6</v>
      </c>
      <c r="F133" s="1"/>
      <c r="G133" s="1"/>
      <c r="H133" s="43"/>
      <c r="I133" s="1"/>
      <c r="J133" s="1"/>
      <c r="K133" s="2"/>
      <c r="L133" s="2"/>
      <c r="M133" s="2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8" customHeight="1">
      <c r="A134" s="1"/>
      <c r="B134" s="11" t="s">
        <v>19</v>
      </c>
      <c r="C134" s="63" t="s">
        <v>31</v>
      </c>
      <c r="D134" s="59"/>
      <c r="E134" s="13">
        <f>E66</f>
        <v>1995.7148550399997</v>
      </c>
      <c r="F134" s="1"/>
      <c r="G134" s="1"/>
      <c r="H134" s="1"/>
      <c r="I134" s="1"/>
      <c r="J134" s="43"/>
      <c r="K134" s="2"/>
      <c r="L134" s="2"/>
      <c r="M134" s="2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8" customHeight="1">
      <c r="A135" s="1"/>
      <c r="B135" s="11" t="s">
        <v>21</v>
      </c>
      <c r="C135" s="63" t="s">
        <v>73</v>
      </c>
      <c r="D135" s="59"/>
      <c r="E135" s="13">
        <f>E76</f>
        <v>136.71430666666666</v>
      </c>
      <c r="F135" s="1"/>
      <c r="G135" s="1"/>
      <c r="H135" s="1"/>
      <c r="I135" s="1"/>
      <c r="J135" s="43"/>
      <c r="K135" s="2"/>
      <c r="L135" s="2"/>
      <c r="M135" s="2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8" customHeight="1">
      <c r="A136" s="1"/>
      <c r="B136" s="11" t="s">
        <v>23</v>
      </c>
      <c r="C136" s="63" t="s">
        <v>82</v>
      </c>
      <c r="D136" s="59"/>
      <c r="E136" s="13">
        <f>E106</f>
        <v>387.38568945267735</v>
      </c>
      <c r="F136" s="1"/>
      <c r="G136" s="1"/>
      <c r="H136" s="43"/>
      <c r="I136" s="1"/>
      <c r="J136" s="43"/>
      <c r="K136" s="2"/>
      <c r="L136" s="2"/>
      <c r="M136" s="2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8" customHeight="1">
      <c r="A137" s="1"/>
      <c r="B137" s="11" t="s">
        <v>25</v>
      </c>
      <c r="C137" s="63" t="s">
        <v>106</v>
      </c>
      <c r="D137" s="59"/>
      <c r="E137" s="13">
        <f>E114</f>
        <v>100</v>
      </c>
      <c r="F137" s="1"/>
      <c r="G137" s="1"/>
      <c r="H137" s="43"/>
      <c r="I137" s="1"/>
      <c r="J137" s="43"/>
      <c r="K137" s="2"/>
      <c r="L137" s="2"/>
      <c r="M137" s="2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8" customHeight="1">
      <c r="A138" s="1"/>
      <c r="B138" s="61" t="s">
        <v>131</v>
      </c>
      <c r="C138" s="56"/>
      <c r="D138" s="59"/>
      <c r="E138" s="25">
        <f>SUM(E133:E137)</f>
        <v>4687.414851159343</v>
      </c>
      <c r="F138" s="1"/>
      <c r="G138" s="1"/>
      <c r="H138" s="1"/>
      <c r="I138" s="1"/>
      <c r="J138" s="1"/>
      <c r="K138" s="2"/>
      <c r="L138" s="2"/>
      <c r="M138" s="2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8" customHeight="1">
      <c r="A139" s="1"/>
      <c r="B139" s="11" t="s">
        <v>27</v>
      </c>
      <c r="C139" s="60" t="s">
        <v>112</v>
      </c>
      <c r="D139" s="59"/>
      <c r="E139" s="13">
        <f>E127</f>
        <v>1626.2459687695682</v>
      </c>
      <c r="F139" s="1"/>
      <c r="G139" s="1"/>
      <c r="H139" s="1"/>
      <c r="I139" s="1"/>
      <c r="J139" s="1"/>
      <c r="K139" s="2"/>
      <c r="L139" s="2"/>
      <c r="M139" s="2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8" customHeight="1">
      <c r="A140" s="1"/>
      <c r="B140" s="82" t="s">
        <v>132</v>
      </c>
      <c r="C140" s="83"/>
      <c r="D140" s="84"/>
      <c r="E140" s="48">
        <f>SUM(E138:E139)</f>
        <v>6313.6608199289112</v>
      </c>
      <c r="F140" s="1"/>
      <c r="G140" s="1"/>
      <c r="H140" s="1"/>
      <c r="I140" s="1"/>
      <c r="J140" s="1"/>
      <c r="K140" s="2"/>
      <c r="L140" s="2"/>
      <c r="M140" s="2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8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"/>
      <c r="L141" s="2"/>
      <c r="M141" s="2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85"/>
      <c r="C142" s="53"/>
      <c r="D142" s="53"/>
      <c r="E142" s="53"/>
      <c r="F142" s="1"/>
      <c r="G142" s="1"/>
      <c r="H142" s="1"/>
      <c r="I142" s="1"/>
      <c r="J142" s="1"/>
      <c r="K142" s="2"/>
      <c r="L142" s="2"/>
      <c r="M142" s="2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"/>
      <c r="L143" s="2"/>
      <c r="M143" s="2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"/>
      <c r="L144" s="2"/>
      <c r="M144" s="2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43"/>
      <c r="F145" s="1"/>
      <c r="G145" s="1"/>
      <c r="H145" s="1"/>
      <c r="I145" s="1"/>
      <c r="J145" s="1"/>
      <c r="K145" s="2"/>
      <c r="L145" s="2"/>
      <c r="M145" s="2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43"/>
      <c r="F146" s="1"/>
      <c r="G146" s="1"/>
      <c r="H146" s="1"/>
      <c r="I146" s="1"/>
      <c r="J146" s="1"/>
      <c r="K146" s="2"/>
      <c r="L146" s="2"/>
      <c r="M146" s="2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43"/>
      <c r="F147" s="1"/>
      <c r="G147" s="1"/>
      <c r="H147" s="1"/>
      <c r="I147" s="1"/>
      <c r="J147" s="1"/>
      <c r="K147" s="2"/>
      <c r="L147" s="2"/>
      <c r="M147" s="2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43"/>
      <c r="F148" s="1"/>
      <c r="G148" s="1"/>
      <c r="H148" s="1"/>
      <c r="I148" s="1"/>
      <c r="J148" s="1"/>
      <c r="K148" s="2"/>
      <c r="L148" s="2"/>
      <c r="M148" s="2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43"/>
      <c r="F149" s="1"/>
      <c r="G149" s="1"/>
      <c r="H149" s="1"/>
      <c r="I149" s="1"/>
      <c r="J149" s="1"/>
      <c r="K149" s="2"/>
      <c r="L149" s="2"/>
      <c r="M149" s="2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"/>
      <c r="L150" s="2"/>
      <c r="M150" s="2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"/>
      <c r="L151" s="2"/>
      <c r="M151" s="2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"/>
      <c r="L152" s="2"/>
      <c r="M152" s="2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"/>
      <c r="L153" s="2"/>
      <c r="M153" s="2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"/>
      <c r="L154" s="2"/>
      <c r="M154" s="2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"/>
      <c r="L155" s="2"/>
      <c r="M155" s="2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"/>
      <c r="L156" s="2"/>
      <c r="M156" s="2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"/>
      <c r="L157" s="2"/>
      <c r="M157" s="2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"/>
      <c r="L158" s="2"/>
      <c r="M158" s="2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"/>
      <c r="L159" s="2"/>
      <c r="M159" s="2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"/>
      <c r="L160" s="2"/>
      <c r="M160" s="2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"/>
      <c r="L161" s="2"/>
      <c r="M161" s="2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"/>
      <c r="L162" s="2"/>
      <c r="M162" s="2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"/>
      <c r="L163" s="2"/>
      <c r="M163" s="2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"/>
      <c r="L164" s="2"/>
      <c r="M164" s="2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"/>
      <c r="L165" s="2"/>
      <c r="M165" s="2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"/>
      <c r="L166" s="2"/>
      <c r="M166" s="2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"/>
      <c r="L167" s="2"/>
      <c r="M167" s="2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"/>
      <c r="L168" s="2"/>
      <c r="M168" s="2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"/>
      <c r="L169" s="2"/>
      <c r="M169" s="2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"/>
      <c r="L170" s="2"/>
      <c r="M170" s="2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"/>
      <c r="L171" s="2"/>
      <c r="M171" s="2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"/>
      <c r="L172" s="2"/>
      <c r="M172" s="2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"/>
      <c r="L173" s="2"/>
      <c r="M173" s="2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"/>
      <c r="L174" s="2"/>
      <c r="M174" s="2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"/>
      <c r="L175" s="2"/>
      <c r="M175" s="2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"/>
      <c r="L176" s="2"/>
      <c r="M176" s="2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"/>
      <c r="L177" s="2"/>
      <c r="M177" s="2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"/>
      <c r="L178" s="2"/>
      <c r="M178" s="2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"/>
      <c r="L179" s="2"/>
      <c r="M179" s="2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"/>
      <c r="L180" s="2"/>
      <c r="M180" s="2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"/>
      <c r="L181" s="2"/>
      <c r="M181" s="2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"/>
      <c r="L182" s="2"/>
      <c r="M182" s="2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"/>
      <c r="L183" s="2"/>
      <c r="M183" s="2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"/>
      <c r="L184" s="2"/>
      <c r="M184" s="2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"/>
      <c r="L185" s="2"/>
      <c r="M185" s="2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"/>
      <c r="L186" s="2"/>
      <c r="M186" s="2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"/>
      <c r="L187" s="2"/>
      <c r="M187" s="2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"/>
      <c r="L188" s="2"/>
      <c r="M188" s="2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"/>
      <c r="L189" s="2"/>
      <c r="M189" s="2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"/>
      <c r="L190" s="2"/>
      <c r="M190" s="2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"/>
      <c r="L191" s="2"/>
      <c r="M191" s="2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"/>
      <c r="L192" s="2"/>
      <c r="M192" s="2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"/>
      <c r="L193" s="2"/>
      <c r="M193" s="2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"/>
      <c r="L194" s="2"/>
      <c r="M194" s="2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"/>
      <c r="L195" s="2"/>
      <c r="M195" s="2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"/>
      <c r="L196" s="2"/>
      <c r="M196" s="2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"/>
      <c r="L197" s="2"/>
      <c r="M197" s="2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"/>
      <c r="L198" s="2"/>
      <c r="M198" s="2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"/>
      <c r="L199" s="2"/>
      <c r="M199" s="2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"/>
      <c r="L200" s="2"/>
      <c r="M200" s="2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"/>
      <c r="L201" s="2"/>
      <c r="M201" s="2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"/>
      <c r="L202" s="2"/>
      <c r="M202" s="2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"/>
      <c r="L203" s="2"/>
      <c r="M203" s="2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"/>
      <c r="L204" s="2"/>
      <c r="M204" s="2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"/>
      <c r="L205" s="2"/>
      <c r="M205" s="2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"/>
      <c r="L206" s="2"/>
      <c r="M206" s="2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"/>
      <c r="L207" s="2"/>
      <c r="M207" s="2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"/>
      <c r="L208" s="2"/>
      <c r="M208" s="2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"/>
      <c r="L209" s="2"/>
      <c r="M209" s="2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"/>
      <c r="L210" s="2"/>
      <c r="M210" s="2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"/>
      <c r="L211" s="2"/>
      <c r="M211" s="2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"/>
      <c r="L212" s="2"/>
      <c r="M212" s="2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"/>
      <c r="L213" s="2"/>
      <c r="M213" s="2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"/>
      <c r="L214" s="2"/>
      <c r="M214" s="2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"/>
      <c r="L215" s="2"/>
      <c r="M215" s="2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"/>
      <c r="L216" s="2"/>
      <c r="M216" s="2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"/>
      <c r="L217" s="2"/>
      <c r="M217" s="2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"/>
      <c r="L218" s="2"/>
      <c r="M218" s="2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"/>
      <c r="L219" s="2"/>
      <c r="M219" s="2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"/>
      <c r="L220" s="2"/>
      <c r="M220" s="2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"/>
      <c r="L221" s="2"/>
      <c r="M221" s="2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"/>
      <c r="L222" s="2"/>
      <c r="M222" s="2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"/>
      <c r="L223" s="2"/>
      <c r="M223" s="2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"/>
      <c r="L224" s="2"/>
      <c r="M224" s="2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"/>
      <c r="L225" s="2"/>
      <c r="M225" s="2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"/>
      <c r="L226" s="2"/>
      <c r="M226" s="2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"/>
      <c r="L227" s="2"/>
      <c r="M227" s="2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"/>
      <c r="L228" s="2"/>
      <c r="M228" s="2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"/>
      <c r="L229" s="2"/>
      <c r="M229" s="2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"/>
      <c r="L230" s="2"/>
      <c r="M230" s="2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"/>
      <c r="L231" s="2"/>
      <c r="M231" s="2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"/>
      <c r="L232" s="2"/>
      <c r="M232" s="2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"/>
      <c r="L233" s="2"/>
      <c r="M233" s="2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"/>
      <c r="L234" s="2"/>
      <c r="M234" s="2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"/>
      <c r="L235" s="2"/>
      <c r="M235" s="2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"/>
      <c r="L236" s="2"/>
      <c r="M236" s="2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"/>
      <c r="L237" s="2"/>
      <c r="M237" s="2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"/>
      <c r="L238" s="2"/>
      <c r="M238" s="2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"/>
      <c r="L239" s="2"/>
      <c r="M239" s="2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"/>
      <c r="L240" s="2"/>
      <c r="M240" s="2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"/>
      <c r="L241" s="2"/>
      <c r="M241" s="2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"/>
      <c r="L242" s="2"/>
      <c r="M242" s="2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"/>
      <c r="L243" s="2"/>
      <c r="M243" s="2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"/>
      <c r="L244" s="2"/>
      <c r="M244" s="2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"/>
      <c r="L245" s="2"/>
      <c r="M245" s="2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"/>
      <c r="L246" s="2"/>
      <c r="M246" s="2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"/>
      <c r="L247" s="2"/>
      <c r="M247" s="2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"/>
      <c r="L248" s="2"/>
      <c r="M248" s="2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"/>
      <c r="L249" s="2"/>
      <c r="M249" s="2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"/>
      <c r="L250" s="2"/>
      <c r="M250" s="2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"/>
      <c r="L251" s="2"/>
      <c r="M251" s="2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"/>
      <c r="L252" s="2"/>
      <c r="M252" s="2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"/>
      <c r="L253" s="2"/>
      <c r="M253" s="2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"/>
      <c r="L254" s="2"/>
      <c r="M254" s="2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"/>
      <c r="L255" s="2"/>
      <c r="M255" s="2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"/>
      <c r="L256" s="2"/>
      <c r="M256" s="2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"/>
      <c r="L257" s="2"/>
      <c r="M257" s="2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"/>
      <c r="L258" s="2"/>
      <c r="M258" s="2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"/>
      <c r="L259" s="2"/>
      <c r="M259" s="2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"/>
      <c r="L260" s="2"/>
      <c r="M260" s="2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"/>
      <c r="L261" s="2"/>
      <c r="M261" s="2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"/>
      <c r="L262" s="2"/>
      <c r="M262" s="2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"/>
      <c r="L263" s="2"/>
      <c r="M263" s="2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"/>
      <c r="L264" s="2"/>
      <c r="M264" s="2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"/>
      <c r="L265" s="2"/>
      <c r="M265" s="2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"/>
      <c r="L266" s="2"/>
      <c r="M266" s="2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"/>
      <c r="L267" s="2"/>
      <c r="M267" s="2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"/>
      <c r="L268" s="2"/>
      <c r="M268" s="2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"/>
      <c r="L269" s="2"/>
      <c r="M269" s="2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"/>
      <c r="L270" s="2"/>
      <c r="M270" s="2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"/>
      <c r="L271" s="2"/>
      <c r="M271" s="2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"/>
      <c r="L272" s="2"/>
      <c r="M272" s="2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"/>
      <c r="L273" s="2"/>
      <c r="M273" s="2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"/>
      <c r="L274" s="2"/>
      <c r="M274" s="2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"/>
      <c r="L275" s="2"/>
      <c r="M275" s="2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"/>
      <c r="L276" s="2"/>
      <c r="M276" s="2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"/>
      <c r="L277" s="2"/>
      <c r="M277" s="2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"/>
      <c r="L278" s="2"/>
      <c r="M278" s="2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"/>
      <c r="L279" s="2"/>
      <c r="M279" s="2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"/>
      <c r="L280" s="2"/>
      <c r="M280" s="2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"/>
      <c r="L281" s="2"/>
      <c r="M281" s="2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"/>
      <c r="L282" s="2"/>
      <c r="M282" s="2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"/>
      <c r="L283" s="2"/>
      <c r="M283" s="2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"/>
      <c r="L284" s="2"/>
      <c r="M284" s="2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"/>
      <c r="L285" s="2"/>
      <c r="M285" s="2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"/>
      <c r="L286" s="2"/>
      <c r="M286" s="2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"/>
      <c r="L287" s="2"/>
      <c r="M287" s="2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"/>
      <c r="L288" s="2"/>
      <c r="M288" s="2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"/>
      <c r="L289" s="2"/>
      <c r="M289" s="2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"/>
      <c r="L290" s="2"/>
      <c r="M290" s="2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"/>
      <c r="L291" s="2"/>
      <c r="M291" s="2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"/>
      <c r="L292" s="2"/>
      <c r="M292" s="2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"/>
      <c r="L293" s="2"/>
      <c r="M293" s="2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"/>
      <c r="L294" s="2"/>
      <c r="M294" s="2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"/>
      <c r="L295" s="2"/>
      <c r="M295" s="2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"/>
      <c r="L296" s="2"/>
      <c r="M296" s="2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"/>
      <c r="L297" s="2"/>
      <c r="M297" s="2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"/>
      <c r="L298" s="2"/>
      <c r="M298" s="2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"/>
      <c r="L299" s="2"/>
      <c r="M299" s="2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"/>
      <c r="L300" s="2"/>
      <c r="M300" s="2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"/>
      <c r="L301" s="2"/>
      <c r="M301" s="2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"/>
      <c r="L302" s="2"/>
      <c r="M302" s="2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"/>
      <c r="L303" s="2"/>
      <c r="M303" s="2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"/>
      <c r="L304" s="2"/>
      <c r="M304" s="2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"/>
      <c r="L305" s="2"/>
      <c r="M305" s="2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"/>
      <c r="L306" s="2"/>
      <c r="M306" s="2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"/>
      <c r="L307" s="2"/>
      <c r="M307" s="2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"/>
      <c r="L308" s="2"/>
      <c r="M308" s="2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"/>
      <c r="L309" s="2"/>
      <c r="M309" s="2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"/>
      <c r="L310" s="2"/>
      <c r="M310" s="2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"/>
      <c r="L311" s="2"/>
      <c r="M311" s="2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"/>
      <c r="L312" s="2"/>
      <c r="M312" s="2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"/>
      <c r="L313" s="2"/>
      <c r="M313" s="2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"/>
      <c r="L314" s="2"/>
      <c r="M314" s="2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"/>
      <c r="L315" s="2"/>
      <c r="M315" s="2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"/>
      <c r="L316" s="2"/>
      <c r="M316" s="2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"/>
      <c r="L317" s="2"/>
      <c r="M317" s="2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"/>
      <c r="L318" s="2"/>
      <c r="M318" s="2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"/>
      <c r="L319" s="2"/>
      <c r="M319" s="2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"/>
      <c r="L320" s="2"/>
      <c r="M320" s="2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"/>
      <c r="L321" s="2"/>
      <c r="M321" s="2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"/>
      <c r="L322" s="2"/>
      <c r="M322" s="2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"/>
      <c r="L323" s="2"/>
      <c r="M323" s="2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"/>
      <c r="L324" s="2"/>
      <c r="M324" s="2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"/>
      <c r="L325" s="2"/>
      <c r="M325" s="2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"/>
      <c r="L326" s="2"/>
      <c r="M326" s="2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"/>
      <c r="L327" s="2"/>
      <c r="M327" s="2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"/>
      <c r="L328" s="2"/>
      <c r="M328" s="2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"/>
      <c r="L329" s="2"/>
      <c r="M329" s="2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"/>
      <c r="L330" s="2"/>
      <c r="M330" s="2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"/>
      <c r="L331" s="2"/>
      <c r="M331" s="2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"/>
      <c r="L332" s="2"/>
      <c r="M332" s="2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"/>
      <c r="L333" s="2"/>
      <c r="M333" s="2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"/>
      <c r="L334" s="2"/>
      <c r="M334" s="2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"/>
      <c r="L335" s="2"/>
      <c r="M335" s="2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"/>
      <c r="L336" s="2"/>
      <c r="M336" s="2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"/>
      <c r="L337" s="2"/>
      <c r="M337" s="2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"/>
      <c r="L338" s="2"/>
      <c r="M338" s="2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"/>
      <c r="L339" s="2"/>
      <c r="M339" s="2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"/>
      <c r="L340" s="2"/>
      <c r="M340" s="2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"/>
      <c r="L341" s="2"/>
      <c r="M341" s="2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"/>
      <c r="L342" s="2"/>
      <c r="M342" s="2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"/>
      <c r="L343" s="2"/>
      <c r="M343" s="2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"/>
      <c r="L344" s="2"/>
      <c r="M344" s="2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"/>
      <c r="L345" s="2"/>
      <c r="M345" s="2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"/>
      <c r="L346" s="2"/>
      <c r="M346" s="2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"/>
      <c r="L347" s="2"/>
      <c r="M347" s="2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"/>
      <c r="L348" s="2"/>
      <c r="M348" s="2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"/>
      <c r="L349" s="2"/>
      <c r="M349" s="2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"/>
      <c r="L350" s="2"/>
      <c r="M350" s="2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"/>
      <c r="L351" s="2"/>
      <c r="M351" s="2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"/>
      <c r="L352" s="2"/>
      <c r="M352" s="2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"/>
      <c r="L353" s="2"/>
      <c r="M353" s="2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"/>
      <c r="L354" s="2"/>
      <c r="M354" s="2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"/>
      <c r="L355" s="2"/>
      <c r="M355" s="2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"/>
      <c r="L356" s="2"/>
      <c r="M356" s="2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"/>
      <c r="L357" s="2"/>
      <c r="M357" s="2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"/>
      <c r="L358" s="2"/>
      <c r="M358" s="2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"/>
      <c r="L359" s="2"/>
      <c r="M359" s="2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"/>
      <c r="L360" s="2"/>
      <c r="M360" s="2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"/>
      <c r="L361" s="2"/>
      <c r="M361" s="2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"/>
      <c r="L362" s="2"/>
      <c r="M362" s="2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"/>
      <c r="L363" s="2"/>
      <c r="M363" s="2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"/>
      <c r="L364" s="2"/>
      <c r="M364" s="2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"/>
      <c r="L365" s="2"/>
      <c r="M365" s="2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"/>
      <c r="L366" s="2"/>
      <c r="M366" s="2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"/>
      <c r="L367" s="2"/>
      <c r="M367" s="2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"/>
      <c r="L368" s="2"/>
      <c r="M368" s="2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"/>
      <c r="L369" s="2"/>
      <c r="M369" s="2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"/>
      <c r="L370" s="2"/>
      <c r="M370" s="2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"/>
      <c r="L371" s="2"/>
      <c r="M371" s="2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"/>
      <c r="L372" s="2"/>
      <c r="M372" s="2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"/>
      <c r="L373" s="2"/>
      <c r="M373" s="2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"/>
      <c r="L374" s="2"/>
      <c r="M374" s="2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"/>
      <c r="L375" s="2"/>
      <c r="M375" s="2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"/>
      <c r="L376" s="2"/>
      <c r="M376" s="2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"/>
      <c r="L377" s="2"/>
      <c r="M377" s="2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"/>
      <c r="L378" s="2"/>
      <c r="M378" s="2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"/>
      <c r="L379" s="2"/>
      <c r="M379" s="2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"/>
      <c r="L380" s="2"/>
      <c r="M380" s="2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"/>
      <c r="L381" s="2"/>
      <c r="M381" s="2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"/>
      <c r="L382" s="2"/>
      <c r="M382" s="2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"/>
      <c r="L383" s="2"/>
      <c r="M383" s="2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"/>
      <c r="L384" s="2"/>
      <c r="M384" s="2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"/>
      <c r="L385" s="2"/>
      <c r="M385" s="2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"/>
      <c r="L386" s="2"/>
      <c r="M386" s="2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"/>
      <c r="L387" s="2"/>
      <c r="M387" s="2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"/>
      <c r="L388" s="2"/>
      <c r="M388" s="2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"/>
      <c r="L389" s="2"/>
      <c r="M389" s="2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"/>
      <c r="L390" s="2"/>
      <c r="M390" s="2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"/>
      <c r="L391" s="2"/>
      <c r="M391" s="2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"/>
      <c r="L392" s="2"/>
      <c r="M392" s="2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"/>
      <c r="L393" s="2"/>
      <c r="M393" s="2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"/>
      <c r="L394" s="2"/>
      <c r="M394" s="2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"/>
      <c r="L395" s="2"/>
      <c r="M395" s="2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"/>
      <c r="L396" s="2"/>
      <c r="M396" s="2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"/>
      <c r="L397" s="2"/>
      <c r="M397" s="2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"/>
      <c r="L398" s="2"/>
      <c r="M398" s="2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"/>
      <c r="L399" s="2"/>
      <c r="M399" s="2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"/>
      <c r="L400" s="2"/>
      <c r="M400" s="2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"/>
      <c r="L401" s="2"/>
      <c r="M401" s="2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"/>
      <c r="L402" s="2"/>
      <c r="M402" s="2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"/>
      <c r="L403" s="2"/>
      <c r="M403" s="2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"/>
      <c r="L404" s="2"/>
      <c r="M404" s="2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"/>
      <c r="L405" s="2"/>
      <c r="M405" s="2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"/>
      <c r="L406" s="2"/>
      <c r="M406" s="2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"/>
      <c r="L407" s="2"/>
      <c r="M407" s="2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"/>
      <c r="L408" s="2"/>
      <c r="M408" s="2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"/>
      <c r="L409" s="2"/>
      <c r="M409" s="2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"/>
      <c r="L410" s="2"/>
      <c r="M410" s="2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"/>
      <c r="L411" s="2"/>
      <c r="M411" s="2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"/>
      <c r="L412" s="2"/>
      <c r="M412" s="2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"/>
      <c r="L413" s="2"/>
      <c r="M413" s="2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"/>
      <c r="L414" s="2"/>
      <c r="M414" s="2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"/>
      <c r="L415" s="2"/>
      <c r="M415" s="2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"/>
      <c r="L416" s="2"/>
      <c r="M416" s="2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"/>
      <c r="L417" s="2"/>
      <c r="M417" s="2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"/>
      <c r="L418" s="2"/>
      <c r="M418" s="2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"/>
      <c r="L419" s="2"/>
      <c r="M419" s="2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"/>
      <c r="L420" s="2"/>
      <c r="M420" s="2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"/>
      <c r="L421" s="2"/>
      <c r="M421" s="2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"/>
      <c r="L422" s="2"/>
      <c r="M422" s="2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"/>
      <c r="L423" s="2"/>
      <c r="M423" s="2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"/>
      <c r="L424" s="2"/>
      <c r="M424" s="2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"/>
      <c r="L425" s="2"/>
      <c r="M425" s="2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"/>
      <c r="L426" s="2"/>
      <c r="M426" s="2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"/>
      <c r="L427" s="2"/>
      <c r="M427" s="2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"/>
      <c r="L428" s="2"/>
      <c r="M428" s="2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"/>
      <c r="L429" s="2"/>
      <c r="M429" s="2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"/>
      <c r="L430" s="2"/>
      <c r="M430" s="2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"/>
      <c r="L431" s="2"/>
      <c r="M431" s="2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"/>
      <c r="L432" s="2"/>
      <c r="M432" s="2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"/>
      <c r="L433" s="2"/>
      <c r="M433" s="2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"/>
      <c r="L434" s="2"/>
      <c r="M434" s="2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"/>
      <c r="L435" s="2"/>
      <c r="M435" s="2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"/>
      <c r="L436" s="2"/>
      <c r="M436" s="2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"/>
      <c r="L437" s="2"/>
      <c r="M437" s="2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"/>
      <c r="L438" s="2"/>
      <c r="M438" s="2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"/>
      <c r="L439" s="2"/>
      <c r="M439" s="2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"/>
      <c r="L440" s="2"/>
      <c r="M440" s="2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"/>
      <c r="L441" s="2"/>
      <c r="M441" s="2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"/>
      <c r="L442" s="2"/>
      <c r="M442" s="2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"/>
      <c r="L443" s="2"/>
      <c r="M443" s="2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"/>
      <c r="L444" s="2"/>
      <c r="M444" s="2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"/>
      <c r="L445" s="2"/>
      <c r="M445" s="2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"/>
      <c r="L446" s="2"/>
      <c r="M446" s="2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"/>
      <c r="L447" s="2"/>
      <c r="M447" s="2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"/>
      <c r="L448" s="2"/>
      <c r="M448" s="2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"/>
      <c r="L449" s="2"/>
      <c r="M449" s="2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"/>
      <c r="L450" s="2"/>
      <c r="M450" s="2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"/>
      <c r="L451" s="2"/>
      <c r="M451" s="2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"/>
      <c r="L452" s="2"/>
      <c r="M452" s="2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"/>
      <c r="L453" s="2"/>
      <c r="M453" s="2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"/>
      <c r="L454" s="2"/>
      <c r="M454" s="2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"/>
      <c r="L455" s="2"/>
      <c r="M455" s="2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"/>
      <c r="L456" s="2"/>
      <c r="M456" s="2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"/>
      <c r="L457" s="2"/>
      <c r="M457" s="2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"/>
      <c r="L458" s="2"/>
      <c r="M458" s="2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"/>
      <c r="L459" s="2"/>
      <c r="M459" s="2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"/>
      <c r="L460" s="2"/>
      <c r="M460" s="2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"/>
      <c r="L461" s="2"/>
      <c r="M461" s="2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"/>
      <c r="L462" s="2"/>
      <c r="M462" s="2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"/>
      <c r="L463" s="2"/>
      <c r="M463" s="2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"/>
      <c r="L464" s="2"/>
      <c r="M464" s="2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"/>
      <c r="L465" s="2"/>
      <c r="M465" s="2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"/>
      <c r="L466" s="2"/>
      <c r="M466" s="2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"/>
      <c r="L467" s="2"/>
      <c r="M467" s="2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"/>
      <c r="L468" s="2"/>
      <c r="M468" s="2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"/>
      <c r="L469" s="2"/>
      <c r="M469" s="2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"/>
      <c r="L470" s="2"/>
      <c r="M470" s="2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"/>
      <c r="L471" s="2"/>
      <c r="M471" s="2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"/>
      <c r="L472" s="2"/>
      <c r="M472" s="2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"/>
      <c r="L473" s="2"/>
      <c r="M473" s="2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"/>
      <c r="L474" s="2"/>
      <c r="M474" s="2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"/>
      <c r="L475" s="2"/>
      <c r="M475" s="2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"/>
      <c r="L476" s="2"/>
      <c r="M476" s="2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"/>
      <c r="L477" s="2"/>
      <c r="M477" s="2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"/>
      <c r="L478" s="2"/>
      <c r="M478" s="2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"/>
      <c r="L479" s="2"/>
      <c r="M479" s="2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"/>
      <c r="L480" s="2"/>
      <c r="M480" s="2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"/>
      <c r="L481" s="2"/>
      <c r="M481" s="2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"/>
      <c r="L482" s="2"/>
      <c r="M482" s="2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"/>
      <c r="L483" s="2"/>
      <c r="M483" s="2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"/>
      <c r="L484" s="2"/>
      <c r="M484" s="2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"/>
      <c r="L485" s="2"/>
      <c r="M485" s="2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"/>
      <c r="L486" s="2"/>
      <c r="M486" s="2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"/>
      <c r="L487" s="2"/>
      <c r="M487" s="2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"/>
      <c r="L488" s="2"/>
      <c r="M488" s="2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"/>
      <c r="L489" s="2"/>
      <c r="M489" s="2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"/>
      <c r="L490" s="2"/>
      <c r="M490" s="2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"/>
      <c r="L491" s="2"/>
      <c r="M491" s="2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"/>
      <c r="L492" s="2"/>
      <c r="M492" s="2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"/>
      <c r="L493" s="2"/>
      <c r="M493" s="2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"/>
      <c r="L494" s="2"/>
      <c r="M494" s="2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"/>
      <c r="L495" s="2"/>
      <c r="M495" s="2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"/>
      <c r="L496" s="2"/>
      <c r="M496" s="2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"/>
      <c r="L497" s="2"/>
      <c r="M497" s="2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"/>
      <c r="L498" s="2"/>
      <c r="M498" s="2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"/>
      <c r="L499" s="2"/>
      <c r="M499" s="2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"/>
      <c r="L500" s="2"/>
      <c r="M500" s="2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"/>
      <c r="L501" s="2"/>
      <c r="M501" s="2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"/>
      <c r="L502" s="2"/>
      <c r="M502" s="2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"/>
      <c r="L503" s="2"/>
      <c r="M503" s="2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"/>
      <c r="L504" s="2"/>
      <c r="M504" s="2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"/>
      <c r="L505" s="2"/>
      <c r="M505" s="2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"/>
      <c r="L506" s="2"/>
      <c r="M506" s="2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"/>
      <c r="L507" s="2"/>
      <c r="M507" s="2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"/>
      <c r="L508" s="2"/>
      <c r="M508" s="2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"/>
      <c r="L509" s="2"/>
      <c r="M509" s="2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"/>
      <c r="L510" s="2"/>
      <c r="M510" s="2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"/>
      <c r="L511" s="2"/>
      <c r="M511" s="2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"/>
      <c r="L512" s="2"/>
      <c r="M512" s="2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"/>
      <c r="L513" s="2"/>
      <c r="M513" s="2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"/>
      <c r="L514" s="2"/>
      <c r="M514" s="2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"/>
      <c r="L515" s="2"/>
      <c r="M515" s="2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"/>
      <c r="L516" s="2"/>
      <c r="M516" s="2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"/>
      <c r="L517" s="2"/>
      <c r="M517" s="2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"/>
      <c r="L518" s="2"/>
      <c r="M518" s="2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"/>
      <c r="L519" s="2"/>
      <c r="M519" s="2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"/>
      <c r="L520" s="2"/>
      <c r="M520" s="2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"/>
      <c r="L521" s="2"/>
      <c r="M521" s="2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"/>
      <c r="L522" s="2"/>
      <c r="M522" s="2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"/>
      <c r="L523" s="2"/>
      <c r="M523" s="2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"/>
      <c r="L524" s="2"/>
      <c r="M524" s="2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"/>
      <c r="L525" s="2"/>
      <c r="M525" s="2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"/>
      <c r="L526" s="2"/>
      <c r="M526" s="2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"/>
      <c r="L527" s="2"/>
      <c r="M527" s="2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"/>
      <c r="L528" s="2"/>
      <c r="M528" s="2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"/>
      <c r="L529" s="2"/>
      <c r="M529" s="2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"/>
      <c r="L530" s="2"/>
      <c r="M530" s="2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"/>
      <c r="L531" s="2"/>
      <c r="M531" s="2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"/>
      <c r="L532" s="2"/>
      <c r="M532" s="2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"/>
      <c r="L533" s="2"/>
      <c r="M533" s="2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"/>
      <c r="L534" s="2"/>
      <c r="M534" s="2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"/>
      <c r="L535" s="2"/>
      <c r="M535" s="2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"/>
      <c r="L536" s="2"/>
      <c r="M536" s="2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"/>
      <c r="L537" s="2"/>
      <c r="M537" s="2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"/>
      <c r="L538" s="2"/>
      <c r="M538" s="2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"/>
      <c r="L539" s="2"/>
      <c r="M539" s="2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"/>
      <c r="L540" s="2"/>
      <c r="M540" s="2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"/>
      <c r="L541" s="2"/>
      <c r="M541" s="2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"/>
      <c r="L542" s="2"/>
      <c r="M542" s="2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"/>
      <c r="L543" s="2"/>
      <c r="M543" s="2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"/>
      <c r="L544" s="2"/>
      <c r="M544" s="2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"/>
      <c r="L545" s="2"/>
      <c r="M545" s="2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"/>
      <c r="L546" s="2"/>
      <c r="M546" s="2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"/>
      <c r="L547" s="2"/>
      <c r="M547" s="2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"/>
      <c r="L548" s="2"/>
      <c r="M548" s="2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"/>
      <c r="L549" s="2"/>
      <c r="M549" s="2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"/>
      <c r="L550" s="2"/>
      <c r="M550" s="2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"/>
      <c r="L551" s="2"/>
      <c r="M551" s="2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"/>
      <c r="L552" s="2"/>
      <c r="M552" s="2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"/>
      <c r="L553" s="2"/>
      <c r="M553" s="2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"/>
      <c r="L554" s="2"/>
      <c r="M554" s="2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"/>
      <c r="L555" s="2"/>
      <c r="M555" s="2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"/>
      <c r="L556" s="2"/>
      <c r="M556" s="2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"/>
      <c r="L557" s="2"/>
      <c r="M557" s="2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"/>
      <c r="L558" s="2"/>
      <c r="M558" s="2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"/>
      <c r="L559" s="2"/>
      <c r="M559" s="2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"/>
      <c r="L560" s="2"/>
      <c r="M560" s="2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"/>
      <c r="L561" s="2"/>
      <c r="M561" s="2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"/>
      <c r="L562" s="2"/>
      <c r="M562" s="2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"/>
      <c r="L563" s="2"/>
      <c r="M563" s="2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"/>
      <c r="L564" s="2"/>
      <c r="M564" s="2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"/>
      <c r="L565" s="2"/>
      <c r="M565" s="2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"/>
      <c r="L566" s="2"/>
      <c r="M566" s="2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"/>
      <c r="L567" s="2"/>
      <c r="M567" s="2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"/>
      <c r="L568" s="2"/>
      <c r="M568" s="2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"/>
      <c r="L569" s="2"/>
      <c r="M569" s="2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"/>
      <c r="L570" s="2"/>
      <c r="M570" s="2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"/>
      <c r="L571" s="2"/>
      <c r="M571" s="2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"/>
      <c r="L973" s="2"/>
      <c r="M973" s="2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"/>
      <c r="L974" s="2"/>
      <c r="M974" s="2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"/>
      <c r="L975" s="2"/>
      <c r="M975" s="2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"/>
      <c r="L976" s="2"/>
      <c r="M976" s="2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"/>
      <c r="L977" s="2"/>
      <c r="M977" s="2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"/>
      <c r="L978" s="2"/>
      <c r="M978" s="2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"/>
      <c r="L979" s="2"/>
      <c r="M979" s="2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"/>
      <c r="L980" s="2"/>
      <c r="M980" s="2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"/>
      <c r="L981" s="2"/>
      <c r="M981" s="2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"/>
      <c r="L982" s="2"/>
      <c r="M982" s="2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"/>
      <c r="L983" s="2"/>
      <c r="M983" s="2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"/>
      <c r="L984" s="2"/>
      <c r="M984" s="2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"/>
      <c r="L985" s="2"/>
      <c r="M985" s="2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"/>
      <c r="L986" s="2"/>
      <c r="M986" s="2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"/>
      <c r="L987" s="2"/>
      <c r="M987" s="2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"/>
      <c r="L988" s="2"/>
      <c r="M988" s="2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"/>
      <c r="L989" s="2"/>
      <c r="M989" s="2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"/>
      <c r="L990" s="2"/>
      <c r="M990" s="2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"/>
      <c r="L991" s="2"/>
      <c r="M991" s="2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"/>
      <c r="L992" s="2"/>
      <c r="M992" s="2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"/>
      <c r="L993" s="2"/>
      <c r="M993" s="2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"/>
      <c r="L994" s="2"/>
      <c r="M994" s="2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"/>
      <c r="L995" s="2"/>
      <c r="M995" s="2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"/>
      <c r="L996" s="2"/>
      <c r="M996" s="2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2"/>
      <c r="L997" s="2"/>
      <c r="M997" s="2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2"/>
      <c r="L998" s="2"/>
      <c r="M998" s="2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2"/>
      <c r="L999" s="2"/>
      <c r="M999" s="2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2"/>
      <c r="L1000" s="2"/>
      <c r="M1000" s="2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3">
    <mergeCell ref="B93:C93"/>
    <mergeCell ref="B95:C95"/>
    <mergeCell ref="B97:E97"/>
    <mergeCell ref="B100:C100"/>
    <mergeCell ref="B102:E102"/>
    <mergeCell ref="C103:D103"/>
    <mergeCell ref="C104:D104"/>
    <mergeCell ref="C105:D105"/>
    <mergeCell ref="B106:D106"/>
    <mergeCell ref="B108:E108"/>
    <mergeCell ref="C109:D109"/>
    <mergeCell ref="C110:D110"/>
    <mergeCell ref="C111:D111"/>
    <mergeCell ref="C112:D112"/>
    <mergeCell ref="C113:D113"/>
    <mergeCell ref="B114:D114"/>
    <mergeCell ref="B115:E115"/>
    <mergeCell ref="B117:E117"/>
    <mergeCell ref="B118:C118"/>
    <mergeCell ref="D118:E118"/>
    <mergeCell ref="B127:C127"/>
    <mergeCell ref="C136:D136"/>
    <mergeCell ref="C137:D137"/>
    <mergeCell ref="B138:D138"/>
    <mergeCell ref="C139:D139"/>
    <mergeCell ref="B140:D140"/>
    <mergeCell ref="B142:E142"/>
    <mergeCell ref="B128:E128"/>
    <mergeCell ref="B129:E129"/>
    <mergeCell ref="B131:E131"/>
    <mergeCell ref="B132:D132"/>
    <mergeCell ref="C133:D133"/>
    <mergeCell ref="C134:D134"/>
    <mergeCell ref="C135:D135"/>
    <mergeCell ref="B2:E2"/>
    <mergeCell ref="B3:E3"/>
    <mergeCell ref="D4:E4"/>
    <mergeCell ref="D5:E5"/>
    <mergeCell ref="D6:E6"/>
    <mergeCell ref="D7:E7"/>
    <mergeCell ref="D8:E8"/>
    <mergeCell ref="D9:E9"/>
    <mergeCell ref="D10:E10"/>
    <mergeCell ref="D11:E11"/>
    <mergeCell ref="B13:E13"/>
    <mergeCell ref="C14:D14"/>
    <mergeCell ref="C15:D15"/>
    <mergeCell ref="C16:D16"/>
    <mergeCell ref="C17:D17"/>
    <mergeCell ref="C18:D18"/>
    <mergeCell ref="C19:D19"/>
    <mergeCell ref="C20:D20"/>
    <mergeCell ref="B21:D21"/>
    <mergeCell ref="B22:E22"/>
    <mergeCell ref="B24:E24"/>
    <mergeCell ref="B25:E25"/>
    <mergeCell ref="B29:C29"/>
    <mergeCell ref="B30:E30"/>
    <mergeCell ref="B31:E31"/>
    <mergeCell ref="B32:E32"/>
    <mergeCell ref="B34:E34"/>
    <mergeCell ref="B44:C44"/>
    <mergeCell ref="B45:E45"/>
    <mergeCell ref="B46:E46"/>
    <mergeCell ref="B47:E47"/>
    <mergeCell ref="B48:E48"/>
    <mergeCell ref="B50:E50"/>
    <mergeCell ref="B57:D57"/>
    <mergeCell ref="B58:E58"/>
    <mergeCell ref="B59:E59"/>
    <mergeCell ref="B61:E61"/>
    <mergeCell ref="C62:D62"/>
    <mergeCell ref="C63:D63"/>
    <mergeCell ref="C64:D64"/>
    <mergeCell ref="B79:E79"/>
    <mergeCell ref="B80:E80"/>
    <mergeCell ref="B82:E82"/>
    <mergeCell ref="B91:C91"/>
    <mergeCell ref="C65:D65"/>
    <mergeCell ref="B68:E68"/>
    <mergeCell ref="B66:D66"/>
    <mergeCell ref="B76:C76"/>
    <mergeCell ref="B77:E77"/>
  </mergeCells>
  <dataValidations count="1">
    <dataValidation type="list" allowBlank="1" showErrorMessage="1" sqref="D118">
      <formula1>"Lucro presumido,Lucro real"</formula1>
    </dataValidation>
  </dataValidations>
  <printOptions horizontalCentered="1"/>
  <pageMargins left="0.55118110236220474" right="0.55118110236220474" top="1.2598425196850394" bottom="0.98425196850393704" header="0" footer="0"/>
  <pageSetup paperSize="9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AUXILIAR DE COZINHA - 44 HORAS </vt:lpstr>
      <vt:lpstr>AUXILIAR SERVICOS GERAIS </vt:lpstr>
      <vt:lpstr>COLETOR DE LIXO 44 HORAS  (2)</vt:lpstr>
      <vt:lpstr>CONTROLADOR DE ACESSO</vt:lpstr>
      <vt:lpstr>ENCARREGADO</vt:lpstr>
      <vt:lpstr>JARDINEIRO</vt:lpstr>
      <vt:lpstr>OFICIAL DE MANUTENÇÃO PREDIAL </vt:lpstr>
      <vt:lpstr>RECEPCIONISTA</vt:lpstr>
      <vt:lpstr>SERVENTE HOSPITALAR - 44 HO (3)</vt:lpstr>
      <vt:lpstr>VARREDORES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Biassio</dc:creator>
  <cp:lastModifiedBy>Henrique</cp:lastModifiedBy>
  <dcterms:created xsi:type="dcterms:W3CDTF">2025-09-16T18:29:38Z</dcterms:created>
  <dcterms:modified xsi:type="dcterms:W3CDTF">2026-01-14T17:06:59Z</dcterms:modified>
</cp:coreProperties>
</file>