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88" windowWidth="22716" windowHeight="8676" firstSheet="5" activeTab="9"/>
  </bookViews>
  <sheets>
    <sheet name="AUXILIAR DE COZINHA - 44 HORAS " sheetId="1" r:id="rId1"/>
    <sheet name="AUXILIAR SERVICOS GERAIS " sheetId="2" r:id="rId2"/>
    <sheet name="COLETOR DE LIXO 44 HORAS  (2)" sheetId="3" r:id="rId3"/>
    <sheet name="CONTROLADOR DE ACESSO" sheetId="4" r:id="rId4"/>
    <sheet name="ENCARREGADO" sheetId="5" r:id="rId5"/>
    <sheet name="JARDINEIRO" sheetId="6" r:id="rId6"/>
    <sheet name="OFICIAL DE MANUTENÇÃO PREDIAL " sheetId="7" r:id="rId7"/>
    <sheet name="RECEPCIONISTA" sheetId="8" r:id="rId8"/>
    <sheet name="SERVENTE HOSPITALAR - 44 HO (3)" sheetId="9" r:id="rId9"/>
    <sheet name="VARREDORES" sheetId="10" r:id="rId10"/>
  </sheets>
  <definedNames>
    <definedName name="ADM">#REF!</definedName>
    <definedName name="LUCROS">#REF!</definedName>
  </definedNames>
  <calcPr calcId="144525"/>
</workbook>
</file>

<file path=xl/calcChain.xml><?xml version="1.0" encoding="utf-8"?>
<calcChain xmlns="http://schemas.openxmlformats.org/spreadsheetml/2006/main">
  <c r="E17" i="10" l="1"/>
  <c r="E17" i="9"/>
  <c r="E17" i="2" l="1"/>
  <c r="D124" i="10"/>
  <c r="D122" i="10" s="1"/>
  <c r="D127" i="10" s="1"/>
  <c r="D123" i="10"/>
  <c r="E114" i="10"/>
  <c r="E137" i="10" s="1"/>
  <c r="E105" i="10"/>
  <c r="E100" i="10"/>
  <c r="D100" i="10"/>
  <c r="D89" i="10"/>
  <c r="D88" i="10"/>
  <c r="D87" i="10"/>
  <c r="D86" i="10"/>
  <c r="D91" i="10" s="1"/>
  <c r="D85" i="10"/>
  <c r="D73" i="10"/>
  <c r="D72" i="10"/>
  <c r="D71" i="10"/>
  <c r="D70" i="10"/>
  <c r="E57" i="10"/>
  <c r="E65" i="10" s="1"/>
  <c r="F53" i="10"/>
  <c r="D44" i="10"/>
  <c r="D27" i="10"/>
  <c r="D29" i="10" s="1"/>
  <c r="E15" i="10"/>
  <c r="E21" i="10" s="1"/>
  <c r="D124" i="9"/>
  <c r="D123" i="9"/>
  <c r="D122" i="9"/>
  <c r="D127" i="9" s="1"/>
  <c r="E114" i="9"/>
  <c r="E137" i="9" s="1"/>
  <c r="E100" i="9"/>
  <c r="D100" i="9"/>
  <c r="E105" i="9" s="1"/>
  <c r="D89" i="9"/>
  <c r="D88" i="9"/>
  <c r="D87" i="9"/>
  <c r="D86" i="9"/>
  <c r="D91" i="9" s="1"/>
  <c r="D85" i="9"/>
  <c r="D73" i="9"/>
  <c r="D75" i="9" s="1"/>
  <c r="D72" i="9"/>
  <c r="E72" i="9" s="1"/>
  <c r="D71" i="9"/>
  <c r="D70" i="9"/>
  <c r="E57" i="9"/>
  <c r="E65" i="9" s="1"/>
  <c r="F53" i="9"/>
  <c r="F52" i="9"/>
  <c r="D44" i="9"/>
  <c r="D29" i="9"/>
  <c r="D27" i="9"/>
  <c r="E15" i="9"/>
  <c r="E21" i="9" s="1"/>
  <c r="E85" i="9" s="1"/>
  <c r="E137" i="8"/>
  <c r="D124" i="8"/>
  <c r="D123" i="8"/>
  <c r="D122" i="8"/>
  <c r="D127" i="8" s="1"/>
  <c r="E114" i="8"/>
  <c r="E100" i="8"/>
  <c r="D100" i="8"/>
  <c r="E105" i="8" s="1"/>
  <c r="D89" i="8"/>
  <c r="E89" i="8" s="1"/>
  <c r="D88" i="8"/>
  <c r="E88" i="8" s="1"/>
  <c r="D87" i="8"/>
  <c r="E87" i="8" s="1"/>
  <c r="D86" i="8"/>
  <c r="E86" i="8" s="1"/>
  <c r="D85" i="8"/>
  <c r="E85" i="8" s="1"/>
  <c r="E75" i="8"/>
  <c r="D75" i="8"/>
  <c r="D74" i="8"/>
  <c r="E74" i="8" s="1"/>
  <c r="E73" i="8"/>
  <c r="D73" i="8"/>
  <c r="E72" i="8"/>
  <c r="D72" i="8"/>
  <c r="D70" i="8"/>
  <c r="E65" i="8"/>
  <c r="E57" i="8"/>
  <c r="F53" i="8"/>
  <c r="F52" i="8"/>
  <c r="D44" i="8"/>
  <c r="D29" i="8"/>
  <c r="D27" i="8"/>
  <c r="E27" i="8" s="1"/>
  <c r="E21" i="8"/>
  <c r="E133" i="8" s="1"/>
  <c r="E137" i="7"/>
  <c r="D124" i="7"/>
  <c r="D123" i="7"/>
  <c r="D122" i="7" s="1"/>
  <c r="D127" i="7" s="1"/>
  <c r="E114" i="7"/>
  <c r="E100" i="7"/>
  <c r="D100" i="7"/>
  <c r="E105" i="7" s="1"/>
  <c r="D89" i="7"/>
  <c r="D88" i="7"/>
  <c r="D87" i="7"/>
  <c r="D86" i="7"/>
  <c r="D85" i="7"/>
  <c r="D75" i="7"/>
  <c r="D74" i="7"/>
  <c r="D73" i="7"/>
  <c r="D72" i="7"/>
  <c r="D70" i="7"/>
  <c r="D71" i="7" s="1"/>
  <c r="E65" i="7"/>
  <c r="E57" i="7"/>
  <c r="F53" i="7"/>
  <c r="D44" i="7"/>
  <c r="D27" i="7"/>
  <c r="D29" i="7" s="1"/>
  <c r="E15" i="7"/>
  <c r="F52" i="7" s="1"/>
  <c r="E137" i="6"/>
  <c r="D124" i="6"/>
  <c r="D123" i="6"/>
  <c r="D122" i="6" s="1"/>
  <c r="D127" i="6" s="1"/>
  <c r="E114" i="6"/>
  <c r="E100" i="6"/>
  <c r="D100" i="6"/>
  <c r="E105" i="6" s="1"/>
  <c r="D89" i="6"/>
  <c r="D88" i="6"/>
  <c r="D87" i="6"/>
  <c r="D86" i="6"/>
  <c r="D85" i="6"/>
  <c r="D75" i="6"/>
  <c r="D73" i="6"/>
  <c r="D72" i="6"/>
  <c r="D70" i="6"/>
  <c r="E65" i="6"/>
  <c r="E57" i="6"/>
  <c r="F53" i="6"/>
  <c r="D44" i="6"/>
  <c r="D27" i="6"/>
  <c r="E15" i="6"/>
  <c r="F52" i="6" s="1"/>
  <c r="D124" i="5"/>
  <c r="D123" i="5"/>
  <c r="D122" i="5" s="1"/>
  <c r="D127" i="5" s="1"/>
  <c r="E114" i="5"/>
  <c r="E137" i="5" s="1"/>
  <c r="E105" i="5"/>
  <c r="E100" i="5"/>
  <c r="D100" i="5"/>
  <c r="D89" i="5"/>
  <c r="D88" i="5"/>
  <c r="D87" i="5"/>
  <c r="D86" i="5"/>
  <c r="D85" i="5"/>
  <c r="D75" i="5"/>
  <c r="D73" i="5"/>
  <c r="D72" i="5"/>
  <c r="D71" i="5"/>
  <c r="D70" i="5"/>
  <c r="E65" i="5"/>
  <c r="E57" i="5"/>
  <c r="F53" i="5"/>
  <c r="D44" i="5"/>
  <c r="D29" i="5"/>
  <c r="D27" i="5"/>
  <c r="E15" i="5"/>
  <c r="E21" i="5" s="1"/>
  <c r="D124" i="4"/>
  <c r="D122" i="4" s="1"/>
  <c r="D127" i="4" s="1"/>
  <c r="D123" i="4"/>
  <c r="E114" i="4"/>
  <c r="E137" i="4" s="1"/>
  <c r="E105" i="4"/>
  <c r="E100" i="4"/>
  <c r="D100" i="4"/>
  <c r="D89" i="4"/>
  <c r="D88" i="4"/>
  <c r="D87" i="4"/>
  <c r="D86" i="4"/>
  <c r="D85" i="4"/>
  <c r="D73" i="4"/>
  <c r="D72" i="4"/>
  <c r="D71" i="4"/>
  <c r="D70" i="4"/>
  <c r="E57" i="4"/>
  <c r="E65" i="4" s="1"/>
  <c r="F53" i="4"/>
  <c r="D44" i="4"/>
  <c r="D27" i="4"/>
  <c r="D29" i="4" s="1"/>
  <c r="E15" i="4"/>
  <c r="E21" i="4" s="1"/>
  <c r="E84" i="4" s="1"/>
  <c r="D127" i="3"/>
  <c r="D124" i="3"/>
  <c r="D123" i="3"/>
  <c r="D122" i="3"/>
  <c r="E114" i="3"/>
  <c r="E137" i="3" s="1"/>
  <c r="E100" i="3"/>
  <c r="D100" i="3"/>
  <c r="E105" i="3" s="1"/>
  <c r="D89" i="3"/>
  <c r="E89" i="3" s="1"/>
  <c r="D88" i="3"/>
  <c r="E88" i="3" s="1"/>
  <c r="D87" i="3"/>
  <c r="D86" i="3"/>
  <c r="D91" i="3" s="1"/>
  <c r="D85" i="3"/>
  <c r="D73" i="3"/>
  <c r="D75" i="3" s="1"/>
  <c r="D72" i="3"/>
  <c r="E72" i="3" s="1"/>
  <c r="D71" i="3"/>
  <c r="E71" i="3" s="1"/>
  <c r="D70" i="3"/>
  <c r="E70" i="3" s="1"/>
  <c r="E57" i="3"/>
  <c r="E65" i="3" s="1"/>
  <c r="F53" i="3"/>
  <c r="F52" i="3"/>
  <c r="D44" i="3"/>
  <c r="D27" i="3"/>
  <c r="E17" i="3"/>
  <c r="E15" i="3"/>
  <c r="E21" i="3" s="1"/>
  <c r="E28" i="3" s="1"/>
  <c r="E137" i="2"/>
  <c r="D124" i="2"/>
  <c r="D123" i="2"/>
  <c r="D122" i="2" s="1"/>
  <c r="D127" i="2" s="1"/>
  <c r="E114" i="2"/>
  <c r="E100" i="2"/>
  <c r="D100" i="2"/>
  <c r="E105" i="2" s="1"/>
  <c r="D89" i="2"/>
  <c r="D88" i="2"/>
  <c r="D87" i="2"/>
  <c r="D86" i="2"/>
  <c r="D85" i="2"/>
  <c r="D75" i="2"/>
  <c r="D74" i="2"/>
  <c r="D73" i="2"/>
  <c r="D72" i="2"/>
  <c r="D70" i="2"/>
  <c r="E57" i="2"/>
  <c r="E65" i="2" s="1"/>
  <c r="F53" i="2"/>
  <c r="D44" i="2"/>
  <c r="D29" i="2"/>
  <c r="D27" i="2"/>
  <c r="E21" i="2"/>
  <c r="E137" i="1"/>
  <c r="D124" i="1"/>
  <c r="D123" i="1"/>
  <c r="D122" i="1"/>
  <c r="D127" i="1" s="1"/>
  <c r="E114" i="1"/>
  <c r="E100" i="1"/>
  <c r="D100" i="1"/>
  <c r="E105" i="1" s="1"/>
  <c r="D91" i="1"/>
  <c r="D89" i="1"/>
  <c r="D88" i="1"/>
  <c r="D87" i="1"/>
  <c r="D86" i="1"/>
  <c r="D85" i="1"/>
  <c r="D75" i="1"/>
  <c r="D74" i="1"/>
  <c r="D73" i="1"/>
  <c r="D72" i="1"/>
  <c r="D70" i="1"/>
  <c r="E65" i="1"/>
  <c r="E57" i="1"/>
  <c r="F53" i="1"/>
  <c r="D44" i="1"/>
  <c r="D27" i="1"/>
  <c r="E15" i="1"/>
  <c r="F52" i="1" s="1"/>
  <c r="F52" i="10" l="1"/>
  <c r="E72" i="5"/>
  <c r="E87" i="5"/>
  <c r="F52" i="5"/>
  <c r="E71" i="4"/>
  <c r="E73" i="4"/>
  <c r="F52" i="4"/>
  <c r="E86" i="4"/>
  <c r="E75" i="3"/>
  <c r="E85" i="3"/>
  <c r="E133" i="3"/>
  <c r="E27" i="3"/>
  <c r="E29" i="3" s="1"/>
  <c r="E87" i="3"/>
  <c r="E75" i="2"/>
  <c r="E74" i="2"/>
  <c r="E38" i="3"/>
  <c r="E43" i="3"/>
  <c r="E37" i="3"/>
  <c r="E36" i="3"/>
  <c r="E63" i="3"/>
  <c r="E133" i="2"/>
  <c r="E85" i="2"/>
  <c r="E28" i="2"/>
  <c r="E90" i="2"/>
  <c r="E84" i="2"/>
  <c r="E73" i="2"/>
  <c r="E72" i="2"/>
  <c r="E88" i="10"/>
  <c r="E75" i="6"/>
  <c r="E71" i="10"/>
  <c r="E90" i="10"/>
  <c r="E89" i="10"/>
  <c r="E133" i="10"/>
  <c r="E85" i="10"/>
  <c r="E84" i="10"/>
  <c r="E28" i="10"/>
  <c r="E70" i="6"/>
  <c r="D71" i="6"/>
  <c r="E71" i="6" s="1"/>
  <c r="E86" i="5"/>
  <c r="D91" i="5"/>
  <c r="E84" i="9"/>
  <c r="E90" i="9"/>
  <c r="E28" i="9"/>
  <c r="E21" i="6"/>
  <c r="D93" i="3"/>
  <c r="D92" i="3"/>
  <c r="E92" i="3" s="1"/>
  <c r="D29" i="6"/>
  <c r="E27" i="6"/>
  <c r="E87" i="2"/>
  <c r="E86" i="3"/>
  <c r="E86" i="6"/>
  <c r="D92" i="9"/>
  <c r="E92" i="9" s="1"/>
  <c r="E72" i="10"/>
  <c r="E74" i="1"/>
  <c r="E21" i="1"/>
  <c r="D29" i="1"/>
  <c r="E27" i="1"/>
  <c r="F52" i="2"/>
  <c r="D29" i="3"/>
  <c r="E88" i="2"/>
  <c r="E88" i="5"/>
  <c r="E133" i="5"/>
  <c r="E85" i="5"/>
  <c r="E27" i="5"/>
  <c r="E90" i="5"/>
  <c r="E89" i="5"/>
  <c r="E84" i="5"/>
  <c r="E70" i="5"/>
  <c r="E86" i="9"/>
  <c r="E133" i="9"/>
  <c r="E86" i="10"/>
  <c r="D92" i="1"/>
  <c r="E92" i="1" s="1"/>
  <c r="D75" i="4"/>
  <c r="E75" i="4" s="1"/>
  <c r="D74" i="4"/>
  <c r="E74" i="4" s="1"/>
  <c r="E87" i="10"/>
  <c r="E27" i="2"/>
  <c r="E85" i="4"/>
  <c r="D91" i="4"/>
  <c r="E70" i="10"/>
  <c r="E85" i="6"/>
  <c r="D91" i="6"/>
  <c r="E70" i="1"/>
  <c r="D76" i="7"/>
  <c r="E87" i="9"/>
  <c r="E89" i="2"/>
  <c r="E28" i="5"/>
  <c r="E71" i="5"/>
  <c r="E89" i="6"/>
  <c r="D92" i="10"/>
  <c r="E92" i="10" s="1"/>
  <c r="E27" i="10"/>
  <c r="E85" i="1"/>
  <c r="D74" i="5"/>
  <c r="E74" i="5" s="1"/>
  <c r="E70" i="9"/>
  <c r="E86" i="2"/>
  <c r="D91" i="2"/>
  <c r="E90" i="4"/>
  <c r="E89" i="4"/>
  <c r="E85" i="7"/>
  <c r="E89" i="9"/>
  <c r="D71" i="1"/>
  <c r="E88" i="4"/>
  <c r="E73" i="3"/>
  <c r="E28" i="4"/>
  <c r="E75" i="9"/>
  <c r="E27" i="9"/>
  <c r="E133" i="4"/>
  <c r="E21" i="7"/>
  <c r="E72" i="7" s="1"/>
  <c r="E88" i="9"/>
  <c r="E70" i="2"/>
  <c r="D71" i="2"/>
  <c r="E70" i="4"/>
  <c r="E27" i="4"/>
  <c r="E72" i="1"/>
  <c r="D74" i="3"/>
  <c r="E74" i="3" s="1"/>
  <c r="D74" i="6"/>
  <c r="E74" i="6" s="1"/>
  <c r="E73" i="9"/>
  <c r="E75" i="5"/>
  <c r="E71" i="9"/>
  <c r="E86" i="1"/>
  <c r="E87" i="4"/>
  <c r="E72" i="6"/>
  <c r="E73" i="6"/>
  <c r="E73" i="10"/>
  <c r="D75" i="10"/>
  <c r="E75" i="10" s="1"/>
  <c r="D74" i="10"/>
  <c r="E74" i="10" s="1"/>
  <c r="E73" i="1"/>
  <c r="E84" i="3"/>
  <c r="E90" i="3"/>
  <c r="E42" i="3"/>
  <c r="E39" i="3"/>
  <c r="E41" i="3"/>
  <c r="E40" i="3"/>
  <c r="E72" i="4"/>
  <c r="D91" i="7"/>
  <c r="D74" i="9"/>
  <c r="E74" i="9" s="1"/>
  <c r="E70" i="8"/>
  <c r="E73" i="5"/>
  <c r="D71" i="8"/>
  <c r="E71" i="8" s="1"/>
  <c r="E84" i="8"/>
  <c r="D91" i="8"/>
  <c r="E90" i="8"/>
  <c r="E28" i="8"/>
  <c r="E29" i="8" s="1"/>
  <c r="E71" i="7" l="1"/>
  <c r="E73" i="7"/>
  <c r="E74" i="7"/>
  <c r="E75" i="7"/>
  <c r="E91" i="4"/>
  <c r="E76" i="3"/>
  <c r="E135" i="3" s="1"/>
  <c r="E40" i="8"/>
  <c r="E39" i="8"/>
  <c r="E41" i="8"/>
  <c r="E38" i="8"/>
  <c r="E37" i="8"/>
  <c r="E36" i="8"/>
  <c r="E63" i="8"/>
  <c r="E43" i="8"/>
  <c r="E42" i="8"/>
  <c r="D93" i="5"/>
  <c r="D92" i="5"/>
  <c r="E92" i="5" s="1"/>
  <c r="D76" i="9"/>
  <c r="E76" i="10"/>
  <c r="E135" i="10" s="1"/>
  <c r="E76" i="6"/>
  <c r="E135" i="6" s="1"/>
  <c r="E76" i="4"/>
  <c r="E135" i="4" s="1"/>
  <c r="E71" i="1"/>
  <c r="E76" i="1" s="1"/>
  <c r="E135" i="1" s="1"/>
  <c r="D76" i="1"/>
  <c r="E91" i="8"/>
  <c r="E76" i="9"/>
  <c r="E135" i="9" s="1"/>
  <c r="E29" i="6"/>
  <c r="E63" i="6" s="1"/>
  <c r="D76" i="3"/>
  <c r="D93" i="4"/>
  <c r="D92" i="4"/>
  <c r="E92" i="4" s="1"/>
  <c r="E93" i="4" s="1"/>
  <c r="D93" i="9"/>
  <c r="D92" i="7"/>
  <c r="E92" i="7" s="1"/>
  <c r="E29" i="4"/>
  <c r="E76" i="5"/>
  <c r="E135" i="5" s="1"/>
  <c r="D76" i="6"/>
  <c r="D92" i="8"/>
  <c r="E92" i="8" s="1"/>
  <c r="E29" i="2"/>
  <c r="E76" i="2"/>
  <c r="E135" i="2" s="1"/>
  <c r="E133" i="7"/>
  <c r="E86" i="7"/>
  <c r="E28" i="7"/>
  <c r="E84" i="7"/>
  <c r="E87" i="7"/>
  <c r="E88" i="7"/>
  <c r="E90" i="7"/>
  <c r="E27" i="7"/>
  <c r="E91" i="3"/>
  <c r="E93" i="3" s="1"/>
  <c r="E29" i="10"/>
  <c r="D76" i="5"/>
  <c r="D93" i="1"/>
  <c r="E89" i="7"/>
  <c r="D92" i="2"/>
  <c r="E92" i="2" s="1"/>
  <c r="E71" i="2"/>
  <c r="D76" i="2"/>
  <c r="E91" i="5"/>
  <c r="E93" i="5" s="1"/>
  <c r="E44" i="3"/>
  <c r="E64" i="3" s="1"/>
  <c r="E66" i="3" s="1"/>
  <c r="E134" i="3" s="1"/>
  <c r="E91" i="10"/>
  <c r="E93" i="10" s="1"/>
  <c r="E29" i="5"/>
  <c r="D76" i="4"/>
  <c r="E70" i="7"/>
  <c r="E29" i="9"/>
  <c r="D76" i="8"/>
  <c r="E28" i="1"/>
  <c r="E29" i="1" s="1"/>
  <c r="E133" i="1"/>
  <c r="E88" i="1"/>
  <c r="E87" i="1"/>
  <c r="E84" i="1"/>
  <c r="E90" i="1"/>
  <c r="D94" i="3"/>
  <c r="E94" i="3" s="1"/>
  <c r="E91" i="9"/>
  <c r="E93" i="9" s="1"/>
  <c r="E89" i="1"/>
  <c r="D76" i="10"/>
  <c r="E76" i="8"/>
  <c r="E135" i="8" s="1"/>
  <c r="D93" i="10"/>
  <c r="D93" i="6"/>
  <c r="D92" i="6"/>
  <c r="E92" i="6" s="1"/>
  <c r="E87" i="6"/>
  <c r="E133" i="6"/>
  <c r="E28" i="6"/>
  <c r="E39" i="6"/>
  <c r="E90" i="6"/>
  <c r="E43" i="6"/>
  <c r="E88" i="6"/>
  <c r="E84" i="6"/>
  <c r="E91" i="2"/>
  <c r="E93" i="2" s="1"/>
  <c r="E75" i="1"/>
  <c r="E76" i="7" l="1"/>
  <c r="E135" i="7" s="1"/>
  <c r="E29" i="7"/>
  <c r="E63" i="1"/>
  <c r="E41" i="1"/>
  <c r="E38" i="1"/>
  <c r="E39" i="1"/>
  <c r="E37" i="1"/>
  <c r="E36" i="1"/>
  <c r="E43" i="1"/>
  <c r="E42" i="1"/>
  <c r="E40" i="1"/>
  <c r="E138" i="3"/>
  <c r="E40" i="6"/>
  <c r="E63" i="10"/>
  <c r="E38" i="10"/>
  <c r="E36" i="10"/>
  <c r="E43" i="10"/>
  <c r="E42" i="10"/>
  <c r="E41" i="10"/>
  <c r="E40" i="10"/>
  <c r="E39" i="10"/>
  <c r="E37" i="10"/>
  <c r="E91" i="7"/>
  <c r="E93" i="7" s="1"/>
  <c r="D95" i="6"/>
  <c r="D94" i="6"/>
  <c r="E94" i="6" s="1"/>
  <c r="D94" i="5"/>
  <c r="E94" i="5" s="1"/>
  <c r="E95" i="5" s="1"/>
  <c r="E104" i="5" s="1"/>
  <c r="E106" i="5" s="1"/>
  <c r="E136" i="5" s="1"/>
  <c r="D94" i="1"/>
  <c r="E94" i="1" s="1"/>
  <c r="E63" i="5"/>
  <c r="E42" i="5"/>
  <c r="E41" i="5"/>
  <c r="E36" i="5"/>
  <c r="E40" i="5"/>
  <c r="E38" i="5"/>
  <c r="E37" i="5"/>
  <c r="E43" i="5"/>
  <c r="E39" i="5"/>
  <c r="E63" i="4"/>
  <c r="E43" i="4"/>
  <c r="E36" i="4"/>
  <c r="E40" i="4"/>
  <c r="E37" i="4"/>
  <c r="E38" i="4"/>
  <c r="E39" i="4"/>
  <c r="E42" i="4"/>
  <c r="E41" i="4"/>
  <c r="E37" i="6"/>
  <c r="D94" i="4"/>
  <c r="E94" i="4" s="1"/>
  <c r="E95" i="4" s="1"/>
  <c r="E104" i="4" s="1"/>
  <c r="E106" i="4" s="1"/>
  <c r="E136" i="4" s="1"/>
  <c r="D94" i="10"/>
  <c r="E94" i="10" s="1"/>
  <c r="E95" i="10" s="1"/>
  <c r="E104" i="10" s="1"/>
  <c r="E106" i="10" s="1"/>
  <c r="E136" i="10" s="1"/>
  <c r="E93" i="8"/>
  <c r="E44" i="8"/>
  <c r="E64" i="8" s="1"/>
  <c r="E66" i="8" s="1"/>
  <c r="E134" i="8" s="1"/>
  <c r="E36" i="6"/>
  <c r="D95" i="3"/>
  <c r="E43" i="7"/>
  <c r="D93" i="7"/>
  <c r="E38" i="6"/>
  <c r="E91" i="1"/>
  <c r="E93" i="1" s="1"/>
  <c r="E41" i="7"/>
  <c r="E63" i="9"/>
  <c r="E43" i="9"/>
  <c r="E42" i="9"/>
  <c r="E41" i="9"/>
  <c r="E39" i="9"/>
  <c r="E37" i="9"/>
  <c r="E38" i="9"/>
  <c r="E36" i="9"/>
  <c r="E40" i="9"/>
  <c r="E63" i="2"/>
  <c r="E43" i="2"/>
  <c r="E39" i="2"/>
  <c r="E42" i="2"/>
  <c r="E41" i="2"/>
  <c r="E36" i="2"/>
  <c r="E38" i="2"/>
  <c r="E37" i="2"/>
  <c r="E40" i="2"/>
  <c r="D93" i="8"/>
  <c r="E95" i="3"/>
  <c r="E104" i="3" s="1"/>
  <c r="E106" i="3" s="1"/>
  <c r="E136" i="3" s="1"/>
  <c r="E91" i="6"/>
  <c r="E93" i="6" s="1"/>
  <c r="E95" i="6" s="1"/>
  <c r="E104" i="6" s="1"/>
  <c r="E106" i="6" s="1"/>
  <c r="E136" i="6" s="1"/>
  <c r="E41" i="6"/>
  <c r="E42" i="7"/>
  <c r="D94" i="9"/>
  <c r="E94" i="9" s="1"/>
  <c r="E95" i="9" s="1"/>
  <c r="E104" i="9" s="1"/>
  <c r="E106" i="9" s="1"/>
  <c r="E136" i="9" s="1"/>
  <c r="E42" i="6"/>
  <c r="D93" i="2"/>
  <c r="E36" i="7"/>
  <c r="E63" i="7" l="1"/>
  <c r="E39" i="7"/>
  <c r="E38" i="7"/>
  <c r="E37" i="7"/>
  <c r="E44" i="7" s="1"/>
  <c r="E64" i="7" s="1"/>
  <c r="E66" i="7" s="1"/>
  <c r="E134" i="7" s="1"/>
  <c r="E40" i="7"/>
  <c r="D94" i="8"/>
  <c r="E94" i="8" s="1"/>
  <c r="E44" i="6"/>
  <c r="E64" i="6" s="1"/>
  <c r="E66" i="6" s="1"/>
  <c r="E134" i="6" s="1"/>
  <c r="E138" i="6" s="1"/>
  <c r="D95" i="9"/>
  <c r="E95" i="8"/>
  <c r="E104" i="8" s="1"/>
  <c r="E106" i="8" s="1"/>
  <c r="E136" i="8" s="1"/>
  <c r="E138" i="8" s="1"/>
  <c r="E44" i="4"/>
  <c r="E64" i="4" s="1"/>
  <c r="E66" i="4" s="1"/>
  <c r="E134" i="4" s="1"/>
  <c r="E138" i="4" s="1"/>
  <c r="D95" i="10"/>
  <c r="E44" i="5"/>
  <c r="E64" i="5" s="1"/>
  <c r="E66" i="5" s="1"/>
  <c r="E134" i="5" s="1"/>
  <c r="E138" i="5" s="1"/>
  <c r="E44" i="1"/>
  <c r="E64" i="1" s="1"/>
  <c r="E44" i="10"/>
  <c r="E64" i="10" s="1"/>
  <c r="E66" i="10" s="1"/>
  <c r="E134" i="10" s="1"/>
  <c r="E138" i="10" s="1"/>
  <c r="E120" i="3"/>
  <c r="E44" i="2"/>
  <c r="E64" i="2" s="1"/>
  <c r="E66" i="2" s="1"/>
  <c r="E134" i="2" s="1"/>
  <c r="E138" i="2" s="1"/>
  <c r="D95" i="1"/>
  <c r="E95" i="1"/>
  <c r="E104" i="1" s="1"/>
  <c r="E106" i="1" s="1"/>
  <c r="E136" i="1" s="1"/>
  <c r="D95" i="4"/>
  <c r="D95" i="5"/>
  <c r="D94" i="2"/>
  <c r="E94" i="2" s="1"/>
  <c r="E95" i="2" s="1"/>
  <c r="E104" i="2" s="1"/>
  <c r="E106" i="2" s="1"/>
  <c r="E136" i="2" s="1"/>
  <c r="E44" i="9"/>
  <c r="E64" i="9" s="1"/>
  <c r="E66" i="9" s="1"/>
  <c r="E134" i="9" s="1"/>
  <c r="E138" i="9" s="1"/>
  <c r="D94" i="7"/>
  <c r="E94" i="7" s="1"/>
  <c r="E95" i="7" s="1"/>
  <c r="E104" i="7" s="1"/>
  <c r="E106" i="7" s="1"/>
  <c r="E136" i="7" s="1"/>
  <c r="E66" i="1"/>
  <c r="E134" i="1" s="1"/>
  <c r="E138" i="1" s="1"/>
  <c r="E120" i="2" l="1"/>
  <c r="E121" i="2"/>
  <c r="E124" i="2" s="1"/>
  <c r="E120" i="5"/>
  <c r="E121" i="5" s="1"/>
  <c r="E120" i="8"/>
  <c r="E121" i="8"/>
  <c r="E126" i="8" s="1"/>
  <c r="E120" i="1"/>
  <c r="E120" i="9"/>
  <c r="E121" i="3"/>
  <c r="E123" i="3"/>
  <c r="E120" i="4"/>
  <c r="E121" i="4" s="1"/>
  <c r="E120" i="10"/>
  <c r="D95" i="7"/>
  <c r="E124" i="3"/>
  <c r="D95" i="2"/>
  <c r="E125" i="3"/>
  <c r="E126" i="3"/>
  <c r="E120" i="6"/>
  <c r="E138" i="7"/>
  <c r="D95" i="8"/>
  <c r="E123" i="2" l="1"/>
  <c r="E126" i="4"/>
  <c r="E125" i="4"/>
  <c r="E126" i="5"/>
  <c r="E125" i="5"/>
  <c r="E121" i="1"/>
  <c r="E126" i="1" s="1"/>
  <c r="E123" i="5"/>
  <c r="E125" i="8"/>
  <c r="E120" i="7"/>
  <c r="E121" i="7" s="1"/>
  <c r="E125" i="7" s="1"/>
  <c r="E126" i="9"/>
  <c r="E125" i="2"/>
  <c r="E122" i="2" s="1"/>
  <c r="E127" i="2" s="1"/>
  <c r="E139" i="2" s="1"/>
  <c r="E140" i="2" s="1"/>
  <c r="E126" i="2"/>
  <c r="E121" i="6"/>
  <c r="E125" i="6" s="1"/>
  <c r="E121" i="9"/>
  <c r="E123" i="9"/>
  <c r="E124" i="9"/>
  <c r="E123" i="8"/>
  <c r="E125" i="9"/>
  <c r="E123" i="4"/>
  <c r="E124" i="8"/>
  <c r="E124" i="4"/>
  <c r="E122" i="3"/>
  <c r="E127" i="3" s="1"/>
  <c r="E139" i="3" s="1"/>
  <c r="E140" i="3" s="1"/>
  <c r="E121" i="10"/>
  <c r="E124" i="1"/>
  <c r="E124" i="5"/>
  <c r="E123" i="6" l="1"/>
  <c r="E126" i="6"/>
  <c r="E122" i="4"/>
  <c r="E127" i="4" s="1"/>
  <c r="E139" i="4" s="1"/>
  <c r="E140" i="4" s="1"/>
  <c r="E122" i="5"/>
  <c r="E127" i="5" s="1"/>
  <c r="E139" i="5" s="1"/>
  <c r="E140" i="5" s="1"/>
  <c r="E125" i="10"/>
  <c r="E124" i="10"/>
  <c r="E123" i="10"/>
  <c r="E123" i="7"/>
  <c r="E125" i="1"/>
  <c r="E122" i="8"/>
  <c r="E127" i="8" s="1"/>
  <c r="E139" i="8" s="1"/>
  <c r="E140" i="8" s="1"/>
  <c r="E124" i="7"/>
  <c r="E126" i="10"/>
  <c r="E122" i="9"/>
  <c r="E127" i="9" s="1"/>
  <c r="E139" i="9" s="1"/>
  <c r="E140" i="9" s="1"/>
  <c r="E126" i="7"/>
  <c r="E123" i="1"/>
  <c r="E124" i="6"/>
  <c r="E122" i="10" l="1"/>
  <c r="E127" i="10" s="1"/>
  <c r="E139" i="10" s="1"/>
  <c r="E140" i="10" s="1"/>
  <c r="E122" i="1"/>
  <c r="E127" i="1" s="1"/>
  <c r="E139" i="1" s="1"/>
  <c r="E140" i="1" s="1"/>
  <c r="E122" i="7"/>
  <c r="E127" i="7" s="1"/>
  <c r="E139" i="7" s="1"/>
  <c r="E140" i="7" s="1"/>
  <c r="E122" i="6"/>
  <c r="E127" i="6" s="1"/>
  <c r="E139" i="6" s="1"/>
  <c r="E140" i="6" s="1"/>
</calcChain>
</file>

<file path=xl/sharedStrings.xml><?xml version="1.0" encoding="utf-8"?>
<sst xmlns="http://schemas.openxmlformats.org/spreadsheetml/2006/main" count="2169" uniqueCount="152">
  <si>
    <t>PLANILHA DE CUSTOS E FORMAÇÃO DE PREÇOS</t>
  </si>
  <si>
    <t>Dados para composição dos custos referentes a mão de obra</t>
  </si>
  <si>
    <t>Data da Apresentação da proposta</t>
  </si>
  <si>
    <t>N.º de meses de execução contratual</t>
  </si>
  <si>
    <t>12 meses</t>
  </si>
  <si>
    <t>Categoria profissional (vinculada à execução contratual)</t>
  </si>
  <si>
    <t>Auxiliares de Cozinha - 44h</t>
  </si>
  <si>
    <t>Piso da Categoria Profissional (Salário Normativo da Categoria)</t>
  </si>
  <si>
    <t>Classificação Brasileira de Ocupação (CBO)</t>
  </si>
  <si>
    <t>Acordo, Conveção ou Sentação Normativa em Dissídio Coletivo</t>
  </si>
  <si>
    <t>CCT 2025/2027</t>
  </si>
  <si>
    <t>Número do registro da conveção no MET</t>
  </si>
  <si>
    <t>PR000074/2025</t>
  </si>
  <si>
    <t>Data base da categoria</t>
  </si>
  <si>
    <t>Módulo 1 - Composição da Remuneração</t>
  </si>
  <si>
    <t>Composição da Remuneração</t>
  </si>
  <si>
    <t>Valor (R$)</t>
  </si>
  <si>
    <t>A</t>
  </si>
  <si>
    <t>Salário-Base - CCT Cláusula 3º, item 01</t>
  </si>
  <si>
    <t>B</t>
  </si>
  <si>
    <t xml:space="preserve">Adicional de Periculosidade </t>
  </si>
  <si>
    <t>C</t>
  </si>
  <si>
    <t xml:space="preserve">Adicional de Insalubridade </t>
  </si>
  <si>
    <t>D</t>
  </si>
  <si>
    <t>Adicional Noturno</t>
  </si>
  <si>
    <t>E</t>
  </si>
  <si>
    <t>Adicional de Hora Noturna Reduzida</t>
  </si>
  <si>
    <t>F</t>
  </si>
  <si>
    <t>Outros (especificar)</t>
  </si>
  <si>
    <t>Total</t>
  </si>
  <si>
    <t>Nota 1: O Módulo 1 refere-se ao valor mensal devido ao empregado pela prestação do serviço no período de 12 meses.</t>
  </si>
  <si>
    <t>Módulo 2 - Encargos e Benefícios Anuais, Mensais e Diários</t>
  </si>
  <si>
    <t> 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</si>
  <si>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</si>
  <si>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</si>
  <si>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</si>
  <si>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</si>
  <si>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Adicional de Férias</t>
  </si>
  <si>
    <t>Nota 1: Como a planilha de custos e formação de preços é calculada mensalmente, provisiona-se proporcionalmente 1/12 (um doze avos) dos valores referentes a gratificação natalina, férias e adicional de férias. (Redação dada pela Instrução Normativa nº 7, de 2018).</t>
  </si>
  <si>
    <t>Nota 2: O adicional de férias contido no Submódulo 2.1 corresponde a 1/3 (um terço) da remuneração que por sua vez é divido por 12 (doze) conforme Nota 1 acima.</t>
  </si>
  <si>
    <t>Nota 3: A rubrica férias tem como objetivo principal suprir a necessidade do pagamento das férias remuneradas ao final do contrato de 12 meses, tornando-se custo não renovável após o referido período. Assim, o percentual de 8,33% será suprimido após os 12 meses de vigência do contrato (Incluído pela Instrução Normativa nº 7, de 2018). Recomenda-se verificar explicação da rúbrica na aba "Notas Explicativas".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</si>
  <si>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</si>
  <si>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</si>
  <si>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</si>
  <si>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</si>
  <si>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</si>
  <si>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RAT Ajustado (RAT x FAP)</t>
  </si>
  <si>
    <t>SESC ou SESI</t>
  </si>
  <si>
    <t>SENAI - SENAC</t>
  </si>
  <si>
    <t>SEBRAE</t>
  </si>
  <si>
    <t>G</t>
  </si>
  <si>
    <t>INCRA</t>
  </si>
  <si>
    <t>H</t>
  </si>
  <si>
    <t>FGTS</t>
  </si>
  <si>
    <t>Nota 1: O percentual do INSS poderá sofrer alteração de acordo com a "Desoneração da Folha de Pagamento". (Lei 12.546/2011 e suas alterações).</t>
  </si>
  <si>
    <t>Nota 2: Os percentuais dos encargos previdenciários, do FGTS e demais contribuições são aqueles estabelecidos pela legislação vigente.</t>
  </si>
  <si>
    <t>Nota 3: O RAT a depender do grau de risco do serviço irá variar entre 1%, para risco leve, de 2%, para risco médio, e de 3% de risco grave. Deverá ser ajustado ao fator acidentário previdenciário (FAP).</t>
  </si>
  <si>
    <t>Nota 4: Esses percentuais incidem sobre o Módulo 1 e o Submódulo 2.1. (Redação dada pela Instrução Normativa nº 7, de 2018).</t>
  </si>
  <si>
    <t>Submódulo 2.3 - Benefícios Mensais e Diários.</t>
  </si>
  <si>
    <t>2.3</t>
  </si>
  <si>
    <t>Benefícios Mensais e Diários</t>
  </si>
  <si>
    <t>Dias úteis</t>
  </si>
  <si>
    <t>FÓRMULAS</t>
  </si>
  <si>
    <t>Transporte</t>
  </si>
  <si>
    <t>Auxílio-Refeição/Alimentação - CCT Clásula 13º</t>
  </si>
  <si>
    <t xml:space="preserve">Assistência Médica - CCT Cláusula 16º </t>
  </si>
  <si>
    <t>-</t>
  </si>
  <si>
    <t xml:space="preserve">Benefício Social Familiar - CCT Cláusula 17º </t>
  </si>
  <si>
    <t>Assistência Funeral e Seguro de Vida</t>
  </si>
  <si>
    <t>Nota 1: O valor informado deverá ser o custo real do benefício (descontado o valor eventualmente pago pelo empregado).</t>
  </si>
  <si>
    <t>Nota 2: Observar a previsão dos benefícios contidos em Acordos, Convenções e Dissídios Coletivos de Trabalho.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</si>
  <si>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</si>
  <si>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</si>
  <si>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</si>
  <si>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</si>
  <si>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</si>
  <si>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</si>
  <si>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sobre o Aviso Prévio Indenizado</t>
  </si>
  <si>
    <t>Aviso Prévio Trabalhado</t>
  </si>
  <si>
    <t>Incidência de GPS, FGTS e outras contribuições sobre o Aviso Prévio Trabalhado</t>
  </si>
  <si>
    <t>Multa do FGTS sobre o Aviso Prévio Trabalhado</t>
  </si>
  <si>
    <t>Nota 1: O percentual de 1,94% indicado no Aviso Prévio Trabalhado (Alínea D) torna-se custo não renovável decorridos 12 meses. Assim, este percentual será alterado para 0,194% após 12 meses de vigência do contrato, considerando que é plurianual. O licitante poderá cotar percentual diferente do indicado na alínea D (1,94%), desde que com as devidas justificativas (Acórdão n. 1186/2017-TCU-Plenário).</t>
  </si>
  <si>
    <t>Módulo 4 - Custo de Reposição do Profissional Ausente</t>
  </si>
  <si>
    <t>Nota 1: Os itens que contemplam o módulo 4 se referem ao custo dos dias trabalhados pelo repositor/substituto, quando o empregado alocado na prestação de serviço estiver ausente, conforme as previsões estabelecidas na legislação. (Redação dada pela Instrução Normativa nº 7, de 2018).</t>
  </si>
  <si>
    <t>Submódulo 4.1 -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</si>
  <si>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</si>
  <si>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</si>
  <si>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</si>
  <si>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</si>
  <si>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</si>
  <si>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</si>
  <si>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</si>
  <si>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Ausência por Doença</t>
  </si>
  <si>
    <t>Substituto na cobertura de outras ausências</t>
  </si>
  <si>
    <t xml:space="preserve">Subtotal antes da incidência de Proporcional de Férias, 1/3 e 13º Salário sobre custo de reposição </t>
  </si>
  <si>
    <t>Proporcional de Férias, 1/3 Férias e 13ª Salário sobre custo de reposição (exceto licença maternidade)</t>
  </si>
  <si>
    <t>Subtotal antes da incidência do Submódulo 2.2 sobre custo de reposição</t>
  </si>
  <si>
    <t>I</t>
  </si>
  <si>
    <t>Incidência do Submódulo 2.2 sobre custo de reposição</t>
  </si>
  <si>
    <t>Submódulo 4.2 - Substituto na Intrajornada</t>
  </si>
  <si>
    <t>4.2</t>
  </si>
  <si>
    <t>Substituto na Intrajornada 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</si>
  <si>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</si>
  <si>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</si>
  <si>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</si>
  <si>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Substituto na Intrajornada</t>
  </si>
  <si>
    <t>Módulo 5 - Insumos Diversos</t>
  </si>
  <si>
    <t>Insumos Diversos</t>
  </si>
  <si>
    <t>Uniformes (pesquisa de mercado)</t>
  </si>
  <si>
    <t>EPIs (pesquisa de mercado)</t>
  </si>
  <si>
    <t>Equipamentos</t>
  </si>
  <si>
    <t>Nota 1: Valores mensais por empregado.</t>
  </si>
  <si>
    <t>Módulo 6 - Custos Indiretos, Tributos e Lucro</t>
  </si>
  <si>
    <t>Regime de Tributação:</t>
  </si>
  <si>
    <t>Lucro real</t>
  </si>
  <si>
    <t>Custos Indiretos, Tributos e Lucro</t>
  </si>
  <si>
    <t>Custos Indiretos</t>
  </si>
  <si>
    <t>Lucro</t>
  </si>
  <si>
    <t>Tributos (C.1 + C.2 + C.3 + D)</t>
  </si>
  <si>
    <t xml:space="preserve">C.1. </t>
  </si>
  <si>
    <t>Tributos Federais (PIS)</t>
  </si>
  <si>
    <t>C.2.</t>
  </si>
  <si>
    <t>Tributos Federais (COFINS)</t>
  </si>
  <si>
    <t>C.3.</t>
  </si>
  <si>
    <t>Tributos Estaduais/Municipais (ISS) - Lei 085/2002 - Anexo 2, Gurpo 2, item III</t>
  </si>
  <si>
    <t>Contribuição Previdenciária sobre a Receita Bruta - CPRB</t>
  </si>
  <si>
    <t>Nota 1: Custos Indiretos, Tributos e Lucro por empregado.</t>
  </si>
  <si>
    <t>Nota 2: A empresa que indicar "desoneração" do Submódulo 2.2 deverá incluir uma rubrica para tributação da Contribuição Previdenciária sobre a Receita Bruta - CPRB.</t>
  </si>
  <si>
    <t>QUADRO-RESUMO DO CUSTO POR EMPREGADO</t>
  </si>
  <si>
    <t>Mão de obra vinculada à execução contratual (valor por empregado)</t>
  </si>
  <si>
    <t>Valor(R$)</t>
  </si>
  <si>
    <t>Subtotal (A + B +C+ D+E)</t>
  </si>
  <si>
    <t>Valor Total por Empregado/Posto</t>
  </si>
  <si>
    <t>Auxiliares de Serviços Gerais - 40h</t>
  </si>
  <si>
    <t>Adicional de Insalubridade</t>
  </si>
  <si>
    <t>Coletor de Lixo - 44h</t>
  </si>
  <si>
    <t>ACORDO COLETIVO 2024/2026</t>
  </si>
  <si>
    <t>PR000681/2025</t>
  </si>
  <si>
    <t>Controlador Acesso 220 horas mês</t>
  </si>
  <si>
    <t>PR000972/2023</t>
  </si>
  <si>
    <t>Encarregado 44 horas</t>
  </si>
  <si>
    <t>INDEED</t>
  </si>
  <si>
    <t>Jardineiro 44 hrs</t>
  </si>
  <si>
    <t>CCT 2025/2026</t>
  </si>
  <si>
    <t>SIEMACO</t>
  </si>
  <si>
    <t>Oficial de Manutenção Predial - 44h</t>
  </si>
  <si>
    <t>Resolução do CETER nº 574/2025</t>
  </si>
  <si>
    <t>Sinduscon - PR</t>
  </si>
  <si>
    <t>Recepcionista - 44 horas</t>
  </si>
  <si>
    <t>Servente Hospitalar - 44h</t>
  </si>
  <si>
    <t>Varredor 44 - horas</t>
  </si>
  <si>
    <t>PR000555/2024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</si>
</sst>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* #,##0.00_-;\-&quot;R$&quot;* #,##0.00_-;_-&quot;R$&quot;* &quot;-&quot;??_-;_-@"/>
    <numFmt numFmtId="165" formatCode="[$-F800]dddd\,\ mmmm\ dd\,\ yyyy"/>
    <numFmt numFmtId="166" formatCode="_-&quot;R$&quot;\ * #,##0.00_-;\-&quot;R$&quot;\ * #,##0.00_-;_-&quot;R$&quot;\ * &quot;-&quot;??_-;_-@"/>
    <numFmt numFmtId="167" formatCode="_-* #,##0.00_-;\-* #,##0.00_-;_-* &quot;-&quot;??_-;_-@"/>
  </numFmts>
  <fonts count="12">
    <font>
      <sz val="11"/>
      <color theme="1"/>
      <name val="Aptos Narrow"/>
      <scheme val="minor"/>
    </font>
    <font>
      <sz val="10"/>
      <color theme="1"/>
      <name val="Calibri"/>
    </font>
    <font>
      <b/>
      <sz val="10"/>
      <color theme="0"/>
      <name val="Calibri"/>
    </font>
    <font>
      <sz val="11"/>
      <name val="Aptos Narrow"/>
    </font>
    <font>
      <b/>
      <sz val="10"/>
      <color theme="1"/>
      <name val="Calibri"/>
    </font>
    <font>
      <sz val="10"/>
      <color theme="1"/>
      <name val="Aptos Narrow"/>
    </font>
    <font>
      <b/>
      <sz val="10"/>
      <color theme="1"/>
      <name val="Aptos Narrow"/>
    </font>
    <font>
      <sz val="10"/>
      <color rgb="FF000000"/>
      <name val="Aptos Narrow"/>
    </font>
    <font>
      <sz val="10"/>
      <color rgb="FFFF0000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" fillId="4" borderId="19" xfId="0" applyNumberFormat="1" applyFont="1" applyFill="1" applyBorder="1" applyAlignment="1">
      <alignment vertical="center"/>
    </xf>
    <xf numFmtId="167" fontId="1" fillId="4" borderId="19" xfId="0" applyNumberFormat="1" applyFont="1" applyFill="1" applyBorder="1" applyAlignment="1">
      <alignment vertical="center"/>
    </xf>
    <xf numFmtId="167" fontId="4" fillId="3" borderId="19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10" fontId="1" fillId="4" borderId="8" xfId="0" applyNumberFormat="1" applyFont="1" applyFill="1" applyBorder="1" applyAlignment="1">
      <alignment vertical="center"/>
    </xf>
    <xf numFmtId="10" fontId="4" fillId="3" borderId="8" xfId="0" applyNumberFormat="1" applyFont="1" applyFill="1" applyBorder="1" applyAlignment="1">
      <alignment vertical="center"/>
    </xf>
    <xf numFmtId="167" fontId="4" fillId="3" borderId="19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10" fontId="9" fillId="0" borderId="8" xfId="0" applyNumberFormat="1" applyFont="1" applyBorder="1" applyAlignment="1">
      <alignment horizontal="right" vertical="center"/>
    </xf>
    <xf numFmtId="10" fontId="4" fillId="3" borderId="8" xfId="0" applyNumberFormat="1" applyFont="1" applyFill="1" applyBorder="1" applyAlignment="1">
      <alignment horizontal="right" vertical="center"/>
    </xf>
    <xf numFmtId="167" fontId="1" fillId="0" borderId="8" xfId="0" applyNumberFormat="1" applyFont="1" applyBorder="1" applyAlignment="1">
      <alignment vertical="center"/>
    </xf>
    <xf numFmtId="167" fontId="1" fillId="3" borderId="8" xfId="0" applyNumberFormat="1" applyFont="1" applyFill="1" applyBorder="1" applyAlignment="1">
      <alignment vertical="center"/>
    </xf>
    <xf numFmtId="167" fontId="1" fillId="3" borderId="19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0" fontId="10" fillId="0" borderId="8" xfId="0" applyNumberFormat="1" applyFont="1" applyBorder="1" applyAlignment="1">
      <alignment vertical="center"/>
    </xf>
    <xf numFmtId="167" fontId="10" fillId="4" borderId="19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10" fontId="9" fillId="0" borderId="8" xfId="0" applyNumberFormat="1" applyFont="1" applyBorder="1" applyAlignment="1">
      <alignment vertical="center"/>
    </xf>
    <xf numFmtId="167" fontId="9" fillId="4" borderId="19" xfId="0" applyNumberFormat="1" applyFont="1" applyFill="1" applyBorder="1" applyAlignment="1">
      <alignment horizontal="right" vertical="center"/>
    </xf>
    <xf numFmtId="10" fontId="9" fillId="4" borderId="8" xfId="0" applyNumberFormat="1" applyFont="1" applyFill="1" applyBorder="1" applyAlignment="1">
      <alignment vertical="center"/>
    </xf>
    <xf numFmtId="10" fontId="10" fillId="3" borderId="8" xfId="0" applyNumberFormat="1" applyFont="1" applyFill="1" applyBorder="1" applyAlignment="1">
      <alignment vertical="center"/>
    </xf>
    <xf numFmtId="167" fontId="4" fillId="3" borderId="34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3" fillId="0" borderId="18" xfId="0" applyFont="1" applyBorder="1"/>
    <xf numFmtId="0" fontId="4" fillId="3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10" xfId="0" applyFont="1" applyBorder="1"/>
    <xf numFmtId="0" fontId="4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0" borderId="25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26" xfId="0" applyFont="1" applyBorder="1"/>
    <xf numFmtId="0" fontId="4" fillId="3" borderId="2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" fillId="0" borderId="9" xfId="0" applyFont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1" fillId="0" borderId="0" xfId="0" applyFont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5" fontId="6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4" fontId="6" fillId="4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3" fillId="0" borderId="23" xfId="0" applyFont="1" applyBorder="1"/>
    <xf numFmtId="0" fontId="3" fillId="0" borderId="24" xfId="0" applyFont="1" applyBorder="1"/>
    <xf numFmtId="0" fontId="4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G147" sqref="G147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6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1821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10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12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>
        <v>45689</v>
      </c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1821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v>0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1821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151.75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50.623799999999996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202.37379999999999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404.67476000000005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50.584345000000006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60.701214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30.350607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20.233738000000002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12.140242800000001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4.0467476000000007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161.86990400000002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744.60155840000004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-109.26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202.37379999999999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744.60155840000004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1867.4753584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7.5874999999999995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0.60699999999999998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62.642399999999988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35.408333333333331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13.030266666666668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1.1330666666666669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120.40856666666664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151.6893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15.174999999999999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0.37937499999999996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1.1836499999999999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18.015981555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25.291666666666664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211.73497322166668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37.667581712962964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249.40255493462965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91.780140215943717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341.18269515057335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341.18269515057335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341.18269515057335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212.50333101086198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446.25699512281017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815.75258292128854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94.455562232991312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435.06804422468724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286.22897646361002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1474.5129090549608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1821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1867.4753584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120.40856666666664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341.18269515057335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4250.0666202172397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1474.5129090549608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5724.5795292722005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E17" sqref="E17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133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1764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10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12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>
        <v>45689</v>
      </c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v>1764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134</v>
      </c>
      <c r="D17" s="50"/>
      <c r="E17" s="13">
        <f>1518*20%</f>
        <v>303.60000000000002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2067.6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172.29999999999998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57.479279999999996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229.77927999999997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459.47585600000002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57.434482000000003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68.921378399999995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34.460689199999997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22.973792800000002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13.78427568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4.5947585600000007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183.79034240000001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845.43557503999989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-105.84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229.77927999999997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845.43557503999989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1995.7148550399997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8.6150000000000002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0.68919999999999992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71.125439999999983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40.203333333333333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14.794826666666667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1.2865066666666669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136.71430666666666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172.23107999999999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17.23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0.43074999999999997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1.3439399999999999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20.455707558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28.716666666666665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240.40814422466664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42.768529351851846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283.17667357651851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104.20901587615883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387.38568945267735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387.38568945267735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387.38568945267735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234.37074255796716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492.17855937173101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899.69666683986986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104.17540352882705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479.83822231459726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315.68304099644558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1626.2459687695682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2067.6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1995.7148550399997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136.71430666666666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387.38568945267735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4687.414851159343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1626.2459687695682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6313.6608199289112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E17" sqref="E17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135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1880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136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137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>
        <v>45658</v>
      </c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1880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f>1518*40%</f>
        <v>607.20000000000005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2487.1999999999998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207.26666666666665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69.144159999999985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276.41082666666665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552.72216533333335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69.090270666666669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82.908324799999988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41.454162399999994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27.636108266666668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16.581664960000001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5.5272216533333332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221.08886613333334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1017.0087842133333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-112.8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276.41082666666665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1017.0087842133333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2213.9196108799997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10.363333333333333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0.82906666666666662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85.559679999999972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48.362222222222222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17.797297777777779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1.5475911111111114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164.45919111111107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207.18375999999998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20.726666666666667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0.51816666666666655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1.6166799999999999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24.607001275999998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34.544444444444437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289.19671905377777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51.448000679012338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340.64471973279012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125.35725686166678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466.00197659445689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466.00197659445689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466.00197659445689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271.5790389292784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570.31598175148463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1042.530963726475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120.71411158938132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556.01651398745332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365.80033814964031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1884.425984407238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2487.1999999999998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2213.9196108799997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164.45919111111107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466.00197659445689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5431.5807785855677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1884.425984407238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7316.0067629928053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E19" sqref="E19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138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2021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136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139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>
        <v>45065</v>
      </c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2021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v>0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224.7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2245.6999999999998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187.14166666666665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62.430459999999989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249.57212666666663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499.05442533333326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62.381803166666657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74.858163799999986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37.429081899999993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24.952721266666664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14.971632759999999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4.9905442533333328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199.62177013333331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918.2601426133333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-121.26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249.57212666666663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918.2601426133333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2088.3322692800002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9.3570833333333319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0.7485666666666666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77.252079999999978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43.666388888888889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16.069231111111112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1.3973244444444446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148.49067444444444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187.06680999999998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18.714166666666664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0.46785416666666657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1.4597049999999998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22.217731893499998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31.190277777777773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261.11654550461111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46.452547091049375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307.56909259566049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113.18542607520307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420.75451867086355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420.75451867086355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420.75451867086355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250.16387311976541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525.34413355150741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960.32294966995664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111.19528890915288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512.17223982397684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336.95542093682695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1735.8309563412295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2245.6999999999998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2088.3322692800002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148.49067444444444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420.75451867086355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5003.2774623953082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1735.8309563412295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6739.1084187365377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D8" sqref="D8:E8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140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2807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141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/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/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2807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v>0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2807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233.91666666666666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78.034599999999998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311.95126666666664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623.79025333333334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77.973781666666667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93.56853799999999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46.784268999999995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31.189512666666666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18.713707599999999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6.2379025333333331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249.51610133333332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1147.7740661333335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-168.42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311.95126666666664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1147.7740661333335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2380.2253328000002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11.695833333333333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0.93566666666666665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96.560799999999986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54.580555555555556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20.085644444444448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1.7465777777777782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185.60507777777778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233.82310000000001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23.391666666666666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0.5847916666666666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1.8245499999999999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27.770928185000002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38.986111111111107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326.3811476294444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58.063098225308643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384.44424585475304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141.47548247454915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525.91972832930219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525.91972832930219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525.91972832930219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299.93750694535407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629.86876458524364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1151.3927562534918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133.31916125040433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614.07613666852899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403.99745833455859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2081.1990277840896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2807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2380.2253328000002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185.60507777777778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525.91972832930219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5998.7501389070812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2081.1990277840896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8079.9491666911708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/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142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1884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143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144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/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1884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v>0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1884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157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52.3752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209.37520000000001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418.67504000000002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52.334380000000003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62.801255999999995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31.400627999999998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20.933751999999998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12.5602512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4.1867504000000002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167.47001599999999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770.36207360000014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-113.04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209.37520000000001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770.36207360000014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1900.2372736000002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7.85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0.628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64.809599999999989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36.633333333333333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13.481066666666669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1.172266666666667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124.57426666666666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156.93719999999999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15.7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0.39249999999999996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1.2245999999999999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18.639269220000003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26.166666666666664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219.06023588666667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38.970743518518518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258.03097940518518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94.955400421108166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352.98637982629333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352.98637982629333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352.98637982629333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218.08989600464804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457.98878160976085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837.19815180559794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96.938733366963973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446.50568096298554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293.75373747564839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1513.2768294200068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1884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1900.2372736000002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124.57426666666666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352.98637982629333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4361.7979200929603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1513.2768294200068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5875.0747495129672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D8" sqref="D8:E8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145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2689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146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147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/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2689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v>0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2689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224.08333333333331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74.754199999999997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298.83753333333334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597.56750666666665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74.695938333333331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89.635126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44.817563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29.878375333333334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17.927025199999999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5.9756750666666667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239.02700266666668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1099.5242122666666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-161.34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298.83753333333334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1099.5242122666666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2318.8617456000002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11.204166666666666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0.89633333333333332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92.501599999999982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52.286111111111111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19.241288888888892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1.673155555555556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177.80265555555556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223.99369999999999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22.408333333333331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0.56020833333333331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1.7478499999999999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26.603500495000002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37.347222222222221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312.66081438388886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55.622255478395061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368.28306986228392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135.52816970932051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503.81123957160446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503.81123957160446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503.81123957160446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289.47378203635799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607.8949422763518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1111.2248653273255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128.66814230105874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592.65326150790679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389.90346151835979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2008.5935896400351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2689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2318.8617456000002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177.80265555555556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503.81123957160446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5789.4756407271598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2008.5935896400351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7798.0692303671949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D8" sqref="D8:E8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148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1988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136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139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>
        <v>45065</v>
      </c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v>1988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v>0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1988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165.66666666666666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55.266399999999997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220.93306666666666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441.78661333333332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55.223326666666665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66.267991999999992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33.133995999999996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22.089330666666665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13.2535984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4.4178661333333329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176.71464533333332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812.8873685333333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-119.28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220.93306666666666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812.8873685333333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1954.3204352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8.2833333333333332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0.66266666666666663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68.387199999999993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38.655555555555559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14.225244444444446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1.236977777777778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131.45097777777778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165.60040000000001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16.566666666666666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0.41416666666666663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1.2922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19.668188540000003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27.611111111111111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231.15273298444444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41.121994753086419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272.27472773753084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100.19709980741138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372.47182754494224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372.47182754494224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372.47182754494224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227.31216202613601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477.35554025488568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872.60036075747325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101.03793650876007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465.38685907065241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306.17556517806082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1577.2680630384948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1988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1954.3204352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131.45097777777778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372.47182754494224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4546.24324052272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1577.2680630384948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6123.5113035612148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workbookViewId="0">
      <selection activeCell="I20" sqref="I20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149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1764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10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12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>
        <v>45689</v>
      </c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1764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f>1518*20%</f>
        <v>303.60000000000002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2067.6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172.29999999999998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57.479279999999996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229.77927999999997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459.47585600000002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57.434482000000003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68.921378399999995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34.460689199999997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22.973792800000002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13.78427568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4.5947585600000007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183.79034240000001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845.43557503999989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-105.84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229.77927999999997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845.43557503999989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1995.7148550399997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8.6150000000000002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0.68919999999999992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71.125439999999983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40.203333333333333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14.794826666666667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1.2865066666666669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136.71430666666666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172.23107999999999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17.23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0.43074999999999997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1.3439399999999999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20.455707558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28.716666666666665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240.40814422466664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42.768529351851846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283.17667357651851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104.20901587615883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387.38568945267735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387.38568945267735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387.38568945267735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234.37074255796716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492.17855937173101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899.69666683986986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104.17540352882705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479.83822231459726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315.68304099644558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1626.2459687695682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2067.6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1995.7148550399997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136.71430666666666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387.38568945267735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4687.414851159343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1626.2459687695682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6313.6608199289112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E5A1"/>
    <pageSetUpPr fitToPage="1"/>
  </sheetPr>
  <dimension ref="A1:Z1000"/>
  <sheetViews>
    <sheetView showGridLines="0" tabSelected="1" workbookViewId="0">
      <selection activeCell="E18" sqref="E18"/>
    </sheetView>
  </sheetViews>
  <sheetFormatPr defaultColWidth="12.59765625" defaultRowHeight="15" customHeight="1"/>
  <cols>
    <col min="1" max="1" width="8.59765625" customWidth="1"/>
    <col min="2" max="2" width="5" customWidth="1"/>
    <col min="3" max="3" width="86.3984375" customWidth="1"/>
    <col min="4" max="4" width="14.09765625" customWidth="1"/>
    <col min="5" max="5" width="17.09765625" customWidth="1"/>
    <col min="6" max="6" width="8.59765625" hidden="1" customWidth="1"/>
    <col min="7" max="7" width="8.59765625" customWidth="1"/>
    <col min="8" max="9" width="9.3984375" customWidth="1"/>
    <col min="10" max="10" width="13.3984375" customWidth="1"/>
    <col min="11" max="11" width="12.5" customWidth="1"/>
    <col min="12" max="13" width="13.59765625" customWidth="1"/>
    <col min="14" max="26" width="8.597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56" t="s">
        <v>0</v>
      </c>
      <c r="C2" s="57"/>
      <c r="D2" s="57"/>
      <c r="E2" s="58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74" t="s">
        <v>1</v>
      </c>
      <c r="C3" s="75"/>
      <c r="D3" s="75"/>
      <c r="E3" s="76"/>
      <c r="F3" s="1"/>
      <c r="G3" s="1"/>
      <c r="H3" s="1"/>
      <c r="I3" s="1"/>
      <c r="J3" s="1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>
        <v>1</v>
      </c>
      <c r="C4" s="4" t="s">
        <v>2</v>
      </c>
      <c r="D4" s="77"/>
      <c r="E4" s="53"/>
      <c r="F4" s="1"/>
      <c r="G4" s="1"/>
      <c r="H4" s="1"/>
      <c r="I4" s="1"/>
      <c r="J4" s="1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">
        <v>2</v>
      </c>
      <c r="C5" s="4" t="s">
        <v>3</v>
      </c>
      <c r="D5" s="78" t="s">
        <v>4</v>
      </c>
      <c r="E5" s="53"/>
      <c r="F5" s="1"/>
      <c r="G5" s="1"/>
      <c r="H5" s="1"/>
      <c r="I5" s="1"/>
      <c r="J5" s="1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3">
        <v>3</v>
      </c>
      <c r="C6" s="4" t="s">
        <v>5</v>
      </c>
      <c r="D6" s="78" t="s">
        <v>150</v>
      </c>
      <c r="E6" s="53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3">
        <v>4</v>
      </c>
      <c r="C7" s="4" t="s">
        <v>7</v>
      </c>
      <c r="D7" s="79">
        <v>1828</v>
      </c>
      <c r="E7" s="53"/>
      <c r="F7" s="5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>
        <v>5</v>
      </c>
      <c r="C8" s="4" t="s">
        <v>8</v>
      </c>
      <c r="D8" s="80"/>
      <c r="E8" s="53"/>
      <c r="F8" s="1"/>
      <c r="G8" s="1"/>
      <c r="H8" s="1"/>
      <c r="I8" s="1"/>
      <c r="J8" s="1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3">
        <v>6</v>
      </c>
      <c r="C9" s="4" t="s">
        <v>9</v>
      </c>
      <c r="D9" s="81" t="s">
        <v>136</v>
      </c>
      <c r="E9" s="53"/>
      <c r="F9" s="1"/>
      <c r="G9" s="1"/>
      <c r="H9" s="1"/>
      <c r="I9" s="1"/>
      <c r="J9" s="1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3">
        <v>7</v>
      </c>
      <c r="C10" s="4" t="s">
        <v>11</v>
      </c>
      <c r="D10" s="82" t="s">
        <v>151</v>
      </c>
      <c r="E10" s="53"/>
      <c r="F10" s="1"/>
      <c r="G10" s="1"/>
      <c r="H10" s="1"/>
      <c r="I10" s="1"/>
      <c r="J10" s="1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3">
        <v>8</v>
      </c>
      <c r="C11" s="4" t="s">
        <v>13</v>
      </c>
      <c r="D11" s="83">
        <v>45065</v>
      </c>
      <c r="E11" s="53"/>
      <c r="F11" s="1"/>
      <c r="G11" s="1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7"/>
      <c r="D12" s="7"/>
      <c r="E12" s="8"/>
      <c r="F12" s="1"/>
      <c r="G12" s="1"/>
      <c r="H12" s="1"/>
      <c r="I12" s="1"/>
      <c r="J12" s="1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56" t="s">
        <v>14</v>
      </c>
      <c r="C13" s="57"/>
      <c r="D13" s="57"/>
      <c r="E13" s="58"/>
      <c r="F13" s="1"/>
      <c r="G13" s="1"/>
      <c r="H13" s="1"/>
      <c r="I13" s="1"/>
      <c r="J13" s="1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9">
        <v>1</v>
      </c>
      <c r="C14" s="59" t="s">
        <v>15</v>
      </c>
      <c r="D14" s="60"/>
      <c r="E14" s="10" t="s">
        <v>16</v>
      </c>
      <c r="F14" s="1"/>
      <c r="G14" s="1"/>
      <c r="H14" s="1"/>
      <c r="I14" s="1"/>
      <c r="J14" s="1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11" t="s">
        <v>17</v>
      </c>
      <c r="C15" s="55" t="s">
        <v>18</v>
      </c>
      <c r="D15" s="50"/>
      <c r="E15" s="12">
        <f>D7</f>
        <v>1828</v>
      </c>
      <c r="F15" s="5"/>
      <c r="G15" s="1"/>
      <c r="H15" s="1"/>
      <c r="I15" s="1"/>
      <c r="J15" s="1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11" t="s">
        <v>19</v>
      </c>
      <c r="C16" s="55" t="s">
        <v>20</v>
      </c>
      <c r="D16" s="50"/>
      <c r="E16" s="13">
        <v>0</v>
      </c>
      <c r="F16" s="1"/>
      <c r="G16" s="1"/>
      <c r="H16" s="1"/>
      <c r="I16" s="1"/>
      <c r="J16" s="1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11" t="s">
        <v>21</v>
      </c>
      <c r="C17" s="55" t="s">
        <v>22</v>
      </c>
      <c r="D17" s="50"/>
      <c r="E17" s="13">
        <f>1518*20%</f>
        <v>303.60000000000002</v>
      </c>
      <c r="F17" s="1"/>
      <c r="G17" s="1"/>
      <c r="H17" s="1"/>
      <c r="I17" s="1"/>
      <c r="J17" s="1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1" t="s">
        <v>23</v>
      </c>
      <c r="C18" s="55" t="s">
        <v>24</v>
      </c>
      <c r="D18" s="50"/>
      <c r="E18" s="13">
        <v>0</v>
      </c>
      <c r="F18" s="1"/>
      <c r="G18" s="1"/>
      <c r="H18" s="1"/>
      <c r="I18" s="1"/>
      <c r="J18" s="1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11" t="s">
        <v>25</v>
      </c>
      <c r="C19" s="55" t="s">
        <v>26</v>
      </c>
      <c r="D19" s="50"/>
      <c r="E19" s="13">
        <v>0</v>
      </c>
      <c r="F19" s="1"/>
      <c r="G19" s="1"/>
      <c r="H19" s="1"/>
      <c r="I19" s="1"/>
      <c r="J19" s="1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11" t="s">
        <v>27</v>
      </c>
      <c r="C20" s="55" t="s">
        <v>28</v>
      </c>
      <c r="D20" s="50"/>
      <c r="E20" s="13">
        <v>0</v>
      </c>
      <c r="F20" s="1"/>
      <c r="G20" s="1"/>
      <c r="H20" s="1"/>
      <c r="I20" s="1"/>
      <c r="J20" s="1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51" t="s">
        <v>29</v>
      </c>
      <c r="C21" s="52"/>
      <c r="D21" s="50"/>
      <c r="E21" s="14">
        <f>SUM(E15:E20)</f>
        <v>2131.6</v>
      </c>
      <c r="F21" s="1"/>
      <c r="G21" s="1"/>
      <c r="H21" s="1"/>
      <c r="I21" s="1"/>
      <c r="J21" s="1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84" t="s">
        <v>30</v>
      </c>
      <c r="C22" s="85"/>
      <c r="D22" s="85"/>
      <c r="E22" s="86"/>
      <c r="F22" s="1"/>
      <c r="G22" s="1"/>
      <c r="H22" s="1"/>
      <c r="I22" s="1"/>
      <c r="J22" s="1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5"/>
      <c r="C23" s="1"/>
      <c r="D23" s="1"/>
      <c r="E23" s="16"/>
      <c r="F23" s="1"/>
      <c r="G23" s="1"/>
      <c r="H23" s="1"/>
      <c r="I23" s="1"/>
      <c r="J23" s="1"/>
      <c r="K23" s="2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56" t="s">
        <v>31</v>
      </c>
      <c r="C24" s="57"/>
      <c r="D24" s="57"/>
      <c r="E24" s="58"/>
      <c r="F24" s="1"/>
      <c r="G24" s="1"/>
      <c r="H24" s="1"/>
      <c r="I24" s="1"/>
      <c r="J24" s="1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72" t="s">
        <v>32</v>
      </c>
      <c r="C25" s="73"/>
      <c r="D25" s="73"/>
      <c r="E25" s="66"/>
      <c r="F25" s="1"/>
      <c r="G25" s="1"/>
      <c r="H25" s="1"/>
      <c r="I25" s="1"/>
      <c r="J25" s="1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17" t="s">
        <v>33</v>
      </c>
      <c r="C26" s="18" t="s">
        <v>34</v>
      </c>
      <c r="D26" s="19" t="s">
        <v>35</v>
      </c>
      <c r="E26" s="20" t="s">
        <v>16</v>
      </c>
      <c r="F26" s="1"/>
      <c r="G26" s="1"/>
      <c r="H26" s="1"/>
      <c r="I26" s="1"/>
      <c r="J26" s="1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1" t="s">
        <v>17</v>
      </c>
      <c r="C27" s="21" t="s">
        <v>36</v>
      </c>
      <c r="D27" s="22">
        <f>(1/12)</f>
        <v>8.3333333333333329E-2</v>
      </c>
      <c r="E27" s="13">
        <f t="shared" ref="E27:E28" si="0">D27*$E$21</f>
        <v>177.63333333333333</v>
      </c>
      <c r="F27" s="1"/>
      <c r="G27" s="1"/>
      <c r="H27" s="1"/>
      <c r="I27" s="1"/>
      <c r="J27" s="1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1" t="s">
        <v>19</v>
      </c>
      <c r="C28" s="21" t="s">
        <v>37</v>
      </c>
      <c r="D28" s="23">
        <v>2.7799999999999998E-2</v>
      </c>
      <c r="E28" s="13">
        <f t="shared" si="0"/>
        <v>59.258479999999992</v>
      </c>
      <c r="F28" s="1"/>
      <c r="G28" s="1"/>
      <c r="H28" s="1"/>
      <c r="I28" s="1"/>
      <c r="J28" s="1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51" t="s">
        <v>29</v>
      </c>
      <c r="C29" s="50"/>
      <c r="D29" s="24">
        <f t="shared" ref="D29:E29" si="1">SUM(D27:D28)</f>
        <v>0.11113333333333333</v>
      </c>
      <c r="E29" s="25">
        <f t="shared" si="1"/>
        <v>236.89181333333332</v>
      </c>
      <c r="F29" s="1"/>
      <c r="G29" s="1"/>
      <c r="H29" s="1"/>
      <c r="I29" s="1"/>
      <c r="J29" s="1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6.5" customHeight="1">
      <c r="A30" s="1"/>
      <c r="B30" s="61" t="s">
        <v>38</v>
      </c>
      <c r="C30" s="62"/>
      <c r="D30" s="62"/>
      <c r="E30" s="63"/>
      <c r="F30" s="1"/>
      <c r="G30" s="1"/>
      <c r="H30" s="1"/>
      <c r="I30" s="1"/>
      <c r="J30" s="1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" customHeight="1">
      <c r="A31" s="1"/>
      <c r="B31" s="61" t="s">
        <v>39</v>
      </c>
      <c r="C31" s="62"/>
      <c r="D31" s="62"/>
      <c r="E31" s="63"/>
      <c r="F31" s="1"/>
      <c r="G31" s="1"/>
      <c r="H31" s="1"/>
      <c r="I31" s="1"/>
      <c r="J31" s="1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5.5" customHeight="1">
      <c r="A32" s="1"/>
      <c r="B32" s="61" t="s">
        <v>40</v>
      </c>
      <c r="C32" s="62"/>
      <c r="D32" s="62"/>
      <c r="E32" s="63"/>
      <c r="F32" s="1"/>
      <c r="G32" s="1"/>
      <c r="H32" s="1"/>
      <c r="I32" s="1"/>
      <c r="J32" s="1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5"/>
      <c r="C33" s="1"/>
      <c r="D33" s="1"/>
      <c r="E33" s="16"/>
      <c r="F33" s="1"/>
      <c r="G33" s="1"/>
      <c r="H33" s="1"/>
      <c r="I33" s="1"/>
      <c r="J33" s="1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>
      <c r="A34" s="1"/>
      <c r="B34" s="87" t="s">
        <v>41</v>
      </c>
      <c r="C34" s="52"/>
      <c r="D34" s="52"/>
      <c r="E34" s="53"/>
      <c r="F34" s="1"/>
      <c r="G34" s="1"/>
      <c r="H34" s="1"/>
      <c r="I34" s="1"/>
      <c r="J34" s="1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26" t="s">
        <v>42</v>
      </c>
      <c r="C35" s="19" t="s">
        <v>43</v>
      </c>
      <c r="D35" s="19" t="s">
        <v>35</v>
      </c>
      <c r="E35" s="27" t="s">
        <v>16</v>
      </c>
      <c r="F35" s="1"/>
      <c r="G35" s="1"/>
      <c r="H35" s="1"/>
      <c r="I35" s="1"/>
      <c r="J35" s="1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1" t="s">
        <v>17</v>
      </c>
      <c r="C36" s="21" t="s">
        <v>44</v>
      </c>
      <c r="D36" s="22">
        <v>0.2</v>
      </c>
      <c r="E36" s="13">
        <f t="shared" ref="E36:E43" si="2">D36*($E$21+$E$29)</f>
        <v>473.69836266666664</v>
      </c>
      <c r="F36" s="1"/>
      <c r="G36" s="1"/>
      <c r="H36" s="1"/>
      <c r="I36" s="1"/>
      <c r="J36" s="1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1" t="s">
        <v>19</v>
      </c>
      <c r="C37" s="21" t="s">
        <v>45</v>
      </c>
      <c r="D37" s="22">
        <v>2.5000000000000001E-2</v>
      </c>
      <c r="E37" s="13">
        <f t="shared" si="2"/>
        <v>59.21229533333333</v>
      </c>
      <c r="F37" s="1"/>
      <c r="G37" s="1"/>
      <c r="H37" s="1"/>
      <c r="I37" s="1"/>
      <c r="J37" s="1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1" t="s">
        <v>21</v>
      </c>
      <c r="C38" s="21" t="s">
        <v>46</v>
      </c>
      <c r="D38" s="22">
        <v>0.03</v>
      </c>
      <c r="E38" s="13">
        <f t="shared" si="2"/>
        <v>71.054754399999993</v>
      </c>
      <c r="F38" s="1"/>
      <c r="G38" s="1"/>
      <c r="H38" s="1"/>
      <c r="I38" s="1"/>
      <c r="J38" s="1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1" t="s">
        <v>23</v>
      </c>
      <c r="C39" s="21" t="s">
        <v>47</v>
      </c>
      <c r="D39" s="22">
        <v>1.4999999999999999E-2</v>
      </c>
      <c r="E39" s="13">
        <f t="shared" si="2"/>
        <v>35.527377199999997</v>
      </c>
      <c r="F39" s="1"/>
      <c r="G39" s="1"/>
      <c r="H39" s="1"/>
      <c r="I39" s="1"/>
      <c r="J39" s="1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1" t="s">
        <v>25</v>
      </c>
      <c r="C40" s="21" t="s">
        <v>48</v>
      </c>
      <c r="D40" s="22">
        <v>0.01</v>
      </c>
      <c r="E40" s="13">
        <f t="shared" si="2"/>
        <v>23.68491813333333</v>
      </c>
      <c r="F40" s="1"/>
      <c r="G40" s="1"/>
      <c r="H40" s="1"/>
      <c r="I40" s="1"/>
      <c r="J40" s="1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1" t="s">
        <v>27</v>
      </c>
      <c r="C41" s="21" t="s">
        <v>49</v>
      </c>
      <c r="D41" s="22">
        <v>6.0000000000000001E-3</v>
      </c>
      <c r="E41" s="13">
        <f t="shared" si="2"/>
        <v>14.210950879999999</v>
      </c>
      <c r="F41" s="1"/>
      <c r="G41" s="1"/>
      <c r="H41" s="1"/>
      <c r="I41" s="1"/>
      <c r="J41" s="1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1" t="s">
        <v>50</v>
      </c>
      <c r="C42" s="21" t="s">
        <v>51</v>
      </c>
      <c r="D42" s="22">
        <v>2E-3</v>
      </c>
      <c r="E42" s="13">
        <f t="shared" si="2"/>
        <v>4.7369836266666665</v>
      </c>
      <c r="F42" s="1"/>
      <c r="G42" s="1"/>
      <c r="H42" s="1"/>
      <c r="I42" s="1"/>
      <c r="J42" s="1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1" t="s">
        <v>52</v>
      </c>
      <c r="C43" s="21" t="s">
        <v>53</v>
      </c>
      <c r="D43" s="22">
        <v>0.08</v>
      </c>
      <c r="E43" s="13">
        <f t="shared" si="2"/>
        <v>189.47934506666664</v>
      </c>
      <c r="F43" s="1"/>
      <c r="G43" s="1"/>
      <c r="H43" s="1"/>
      <c r="I43" s="1"/>
      <c r="J43" s="1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51" t="s">
        <v>29</v>
      </c>
      <c r="C44" s="50"/>
      <c r="D44" s="24">
        <f t="shared" ref="D44:E44" si="3">SUM(D36:D43)</f>
        <v>0.36800000000000005</v>
      </c>
      <c r="E44" s="25">
        <f t="shared" si="3"/>
        <v>871.60498730666666</v>
      </c>
      <c r="F44" s="1"/>
      <c r="G44" s="1"/>
      <c r="H44" s="1"/>
      <c r="I44" s="1"/>
      <c r="J44" s="1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3.5" customHeight="1">
      <c r="A45" s="1"/>
      <c r="B45" s="61" t="s">
        <v>54</v>
      </c>
      <c r="C45" s="62"/>
      <c r="D45" s="62"/>
      <c r="E45" s="63"/>
      <c r="F45" s="1"/>
      <c r="G45" s="1"/>
      <c r="H45" s="1"/>
      <c r="I45" s="1"/>
      <c r="J45" s="1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>
      <c r="A46" s="1"/>
      <c r="B46" s="61" t="s">
        <v>55</v>
      </c>
      <c r="C46" s="62"/>
      <c r="D46" s="62"/>
      <c r="E46" s="63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1"/>
      <c r="B47" s="61" t="s">
        <v>56</v>
      </c>
      <c r="C47" s="62"/>
      <c r="D47" s="62"/>
      <c r="E47" s="63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25" customHeight="1">
      <c r="A48" s="1"/>
      <c r="B48" s="61" t="s">
        <v>57</v>
      </c>
      <c r="C48" s="62"/>
      <c r="D48" s="62"/>
      <c r="E48" s="63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5"/>
      <c r="C49" s="1"/>
      <c r="D49" s="1"/>
      <c r="E49" s="16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87" t="s">
        <v>58</v>
      </c>
      <c r="C50" s="52"/>
      <c r="D50" s="52"/>
      <c r="E50" s="53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26" t="s">
        <v>59</v>
      </c>
      <c r="C51" s="19" t="s">
        <v>60</v>
      </c>
      <c r="D51" s="19" t="s">
        <v>61</v>
      </c>
      <c r="E51" s="27" t="s">
        <v>16</v>
      </c>
      <c r="F51" s="1" t="s">
        <v>62</v>
      </c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1" t="s">
        <v>17</v>
      </c>
      <c r="C52" s="28" t="s">
        <v>63</v>
      </c>
      <c r="D52" s="29"/>
      <c r="E52" s="13"/>
      <c r="F52" s="30">
        <f>ROUND(((3.8+5.5)*2*D52)-(0.06*$E$15),2)</f>
        <v>-109.68</v>
      </c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1" t="s">
        <v>19</v>
      </c>
      <c r="C53" s="21" t="s">
        <v>64</v>
      </c>
      <c r="D53" s="29"/>
      <c r="E53" s="13">
        <v>805</v>
      </c>
      <c r="F53" s="30">
        <f>ROUND((42.2)*D53,2)</f>
        <v>0</v>
      </c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1" t="s">
        <v>21</v>
      </c>
      <c r="C54" s="21" t="s">
        <v>65</v>
      </c>
      <c r="D54" s="29" t="s">
        <v>66</v>
      </c>
      <c r="E54" s="13">
        <v>87.5</v>
      </c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1" t="s">
        <v>23</v>
      </c>
      <c r="C55" s="21" t="s">
        <v>67</v>
      </c>
      <c r="D55" s="29" t="s">
        <v>66</v>
      </c>
      <c r="E55" s="13">
        <v>28</v>
      </c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1" t="s">
        <v>25</v>
      </c>
      <c r="C56" s="21" t="s">
        <v>68</v>
      </c>
      <c r="D56" s="29" t="s">
        <v>66</v>
      </c>
      <c r="E56" s="13">
        <v>0</v>
      </c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51" t="s">
        <v>29</v>
      </c>
      <c r="C57" s="52"/>
      <c r="D57" s="50"/>
      <c r="E57" s="25">
        <f>SUM(E52:E56)</f>
        <v>920.5</v>
      </c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"/>
      <c r="B58" s="61" t="s">
        <v>69</v>
      </c>
      <c r="C58" s="62"/>
      <c r="D58" s="62"/>
      <c r="E58" s="63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"/>
      <c r="B59" s="61" t="s">
        <v>70</v>
      </c>
      <c r="C59" s="62"/>
      <c r="D59" s="62"/>
      <c r="E59" s="63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"/>
      <c r="D60" s="1"/>
      <c r="E60" s="16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87" t="s">
        <v>71</v>
      </c>
      <c r="C61" s="52"/>
      <c r="D61" s="52"/>
      <c r="E61" s="53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26">
        <v>2</v>
      </c>
      <c r="C62" s="54" t="s">
        <v>72</v>
      </c>
      <c r="D62" s="50"/>
      <c r="E62" s="27" t="s">
        <v>16</v>
      </c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1" t="s">
        <v>33</v>
      </c>
      <c r="C63" s="67" t="s">
        <v>34</v>
      </c>
      <c r="D63" s="50"/>
      <c r="E63" s="13">
        <f>E29</f>
        <v>236.89181333333332</v>
      </c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1" t="s">
        <v>42</v>
      </c>
      <c r="C64" s="55" t="s">
        <v>43</v>
      </c>
      <c r="D64" s="50"/>
      <c r="E64" s="13">
        <f>E44</f>
        <v>871.60498730666666</v>
      </c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1" t="s">
        <v>59</v>
      </c>
      <c r="C65" s="55" t="s">
        <v>60</v>
      </c>
      <c r="D65" s="50"/>
      <c r="E65" s="13">
        <f>E57</f>
        <v>920.5</v>
      </c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51" t="s">
        <v>29</v>
      </c>
      <c r="C66" s="52"/>
      <c r="D66" s="50"/>
      <c r="E66" s="25">
        <f>SUM(E63:E65)</f>
        <v>2028.9968006399999</v>
      </c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5"/>
      <c r="C67" s="1"/>
      <c r="D67" s="1"/>
      <c r="E67" s="16"/>
      <c r="F67" s="1"/>
      <c r="G67" s="1"/>
      <c r="H67" s="1"/>
      <c r="I67" s="1"/>
      <c r="J67" s="1"/>
      <c r="K67" s="2"/>
      <c r="L67" s="2"/>
      <c r="M67" s="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56" t="s">
        <v>73</v>
      </c>
      <c r="C68" s="57"/>
      <c r="D68" s="57"/>
      <c r="E68" s="58"/>
      <c r="F68" s="1"/>
      <c r="G68" s="1"/>
      <c r="H68" s="1"/>
      <c r="I68" s="1"/>
      <c r="J68" s="1"/>
      <c r="K68" s="2"/>
      <c r="L68" s="2"/>
      <c r="M68" s="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9">
        <v>3</v>
      </c>
      <c r="C69" s="32" t="s">
        <v>74</v>
      </c>
      <c r="D69" s="32" t="s">
        <v>35</v>
      </c>
      <c r="E69" s="10" t="s">
        <v>16</v>
      </c>
      <c r="F69" s="1"/>
      <c r="G69" s="1"/>
      <c r="H69" s="1"/>
      <c r="I69" s="1"/>
      <c r="J69" s="1"/>
      <c r="K69" s="2"/>
      <c r="L69" s="2"/>
      <c r="M69" s="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1" t="s">
        <v>17</v>
      </c>
      <c r="C70" s="28" t="s">
        <v>75</v>
      </c>
      <c r="D70" s="33">
        <f>((1/12)*0.05)</f>
        <v>4.1666666666666666E-3</v>
      </c>
      <c r="E70" s="13">
        <f t="shared" ref="E70:E75" si="4">D70*($E$21)</f>
        <v>8.8816666666666659</v>
      </c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1" t="s">
        <v>19</v>
      </c>
      <c r="C71" s="28" t="s">
        <v>76</v>
      </c>
      <c r="D71" s="33">
        <f>D43*D70</f>
        <v>3.3333333333333332E-4</v>
      </c>
      <c r="E71" s="13">
        <f t="shared" si="4"/>
        <v>0.71053333333333324</v>
      </c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1" t="s">
        <v>21</v>
      </c>
      <c r="C72" s="28" t="s">
        <v>77</v>
      </c>
      <c r="D72" s="33">
        <f>(0.08)*(0.4)*(0.9)*(1+(1/12)+(1/12)+(1/3*1/12))</f>
        <v>3.4399999999999993E-2</v>
      </c>
      <c r="E72" s="13">
        <f t="shared" si="4"/>
        <v>73.327039999999982</v>
      </c>
      <c r="F72" s="1"/>
      <c r="G72" s="1"/>
      <c r="H72" s="1"/>
      <c r="I72" s="1"/>
      <c r="J72" s="1"/>
      <c r="K72" s="2"/>
      <c r="L72" s="2"/>
      <c r="M72" s="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1" t="s">
        <v>23</v>
      </c>
      <c r="C73" s="28" t="s">
        <v>78</v>
      </c>
      <c r="D73" s="33">
        <f>(7/30)/12</f>
        <v>1.9444444444444445E-2</v>
      </c>
      <c r="E73" s="13">
        <f t="shared" si="4"/>
        <v>41.447777777777773</v>
      </c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1" t="s">
        <v>25</v>
      </c>
      <c r="C74" s="28" t="s">
        <v>79</v>
      </c>
      <c r="D74" s="33">
        <f>D73*D44</f>
        <v>7.1555555555555565E-3</v>
      </c>
      <c r="E74" s="13">
        <f t="shared" si="4"/>
        <v>15.252782222222223</v>
      </c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1" t="s">
        <v>27</v>
      </c>
      <c r="C75" s="28" t="s">
        <v>80</v>
      </c>
      <c r="D75" s="33">
        <f>(D73*D43)*0.4</f>
        <v>6.2222222222222236E-4</v>
      </c>
      <c r="E75" s="13">
        <f t="shared" si="4"/>
        <v>1.3263288888888891</v>
      </c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51" t="s">
        <v>29</v>
      </c>
      <c r="C76" s="50"/>
      <c r="D76" s="34">
        <f t="shared" ref="D76:E76" si="5">SUM(D70:D75)</f>
        <v>6.6122222222222207E-2</v>
      </c>
      <c r="E76" s="25">
        <f t="shared" si="5"/>
        <v>140.94612888888886</v>
      </c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"/>
      <c r="B77" s="61" t="s">
        <v>81</v>
      </c>
      <c r="C77" s="62"/>
      <c r="D77" s="62"/>
      <c r="E77" s="63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5"/>
      <c r="C78" s="1"/>
      <c r="D78" s="1"/>
      <c r="E78" s="16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56" t="s">
        <v>82</v>
      </c>
      <c r="C79" s="57"/>
      <c r="D79" s="57"/>
      <c r="E79" s="58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4.25" customHeight="1">
      <c r="A80" s="1"/>
      <c r="B80" s="61" t="s">
        <v>83</v>
      </c>
      <c r="C80" s="62"/>
      <c r="D80" s="62"/>
      <c r="E80" s="63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5"/>
      <c r="C81" s="1"/>
      <c r="D81" s="1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87" t="s">
        <v>84</v>
      </c>
      <c r="C82" s="52"/>
      <c r="D82" s="52"/>
      <c r="E82" s="53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26" t="s">
        <v>85</v>
      </c>
      <c r="C83" s="19" t="s">
        <v>86</v>
      </c>
      <c r="D83" s="19" t="s">
        <v>35</v>
      </c>
      <c r="E83" s="27" t="s">
        <v>16</v>
      </c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1" t="s">
        <v>17</v>
      </c>
      <c r="C84" s="28" t="s">
        <v>87</v>
      </c>
      <c r="D84" s="23">
        <v>8.3299999999999999E-2</v>
      </c>
      <c r="E84" s="13">
        <f t="shared" ref="E84:E90" si="6">D84*($E$21)</f>
        <v>177.56227999999999</v>
      </c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1" t="s">
        <v>19</v>
      </c>
      <c r="C85" s="28" t="s">
        <v>88</v>
      </c>
      <c r="D85" s="23">
        <f>(3/30)/12</f>
        <v>8.3333333333333332E-3</v>
      </c>
      <c r="E85" s="13">
        <f t="shared" si="6"/>
        <v>17.763333333333332</v>
      </c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1" t="s">
        <v>21</v>
      </c>
      <c r="C86" s="28" t="s">
        <v>89</v>
      </c>
      <c r="D86" s="23">
        <f>((5/30)/12)*0.015</f>
        <v>2.0833333333333332E-4</v>
      </c>
      <c r="E86" s="13">
        <f t="shared" si="6"/>
        <v>0.44408333333333327</v>
      </c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1" t="s">
        <v>23</v>
      </c>
      <c r="C87" s="28" t="s">
        <v>90</v>
      </c>
      <c r="D87" s="23">
        <f>(((30/30)/12)*0.0078)</f>
        <v>6.4999999999999997E-4</v>
      </c>
      <c r="E87" s="13">
        <f t="shared" si="6"/>
        <v>1.3855399999999998</v>
      </c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1" t="s">
        <v>25</v>
      </c>
      <c r="C88" s="28" t="s">
        <v>91</v>
      </c>
      <c r="D88" s="23">
        <f>((0.1111*0.1781*0.5*100))/100</f>
        <v>9.8934550000000007E-3</v>
      </c>
      <c r="E88" s="13">
        <f t="shared" si="6"/>
        <v>21.088888678</v>
      </c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1" t="s">
        <v>27</v>
      </c>
      <c r="C89" s="28" t="s">
        <v>92</v>
      </c>
      <c r="D89" s="23">
        <f>(5/30)/12</f>
        <v>1.3888888888888888E-2</v>
      </c>
      <c r="E89" s="13">
        <f t="shared" si="6"/>
        <v>29.605555555555554</v>
      </c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1" t="s">
        <v>50</v>
      </c>
      <c r="C90" s="28" t="s">
        <v>93</v>
      </c>
      <c r="D90" s="23">
        <v>0</v>
      </c>
      <c r="E90" s="13">
        <f t="shared" si="6"/>
        <v>0</v>
      </c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49" t="s">
        <v>94</v>
      </c>
      <c r="C91" s="50"/>
      <c r="D91" s="24">
        <f t="shared" ref="D91:E91" si="7">SUM(D84:D90)</f>
        <v>0.11627401055555556</v>
      </c>
      <c r="E91" s="25">
        <f t="shared" si="7"/>
        <v>247.84968090022218</v>
      </c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1" t="s">
        <v>52</v>
      </c>
      <c r="C92" s="28" t="s">
        <v>95</v>
      </c>
      <c r="D92" s="23">
        <f>($D$91-$D$88)*((1/12)+(1/12)+(1/12*1/3))</f>
        <v>2.0685108024691357E-2</v>
      </c>
      <c r="E92" s="13">
        <f>D92*($E$21)</f>
        <v>44.092376265432094</v>
      </c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49" t="s">
        <v>96</v>
      </c>
      <c r="C93" s="50"/>
      <c r="D93" s="24">
        <f t="shared" ref="D93:E93" si="8">SUM(D91:D92)</f>
        <v>0.13695911858024692</v>
      </c>
      <c r="E93" s="25">
        <f t="shared" si="8"/>
        <v>291.94205716565426</v>
      </c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1" t="s">
        <v>97</v>
      </c>
      <c r="C94" s="28" t="s">
        <v>98</v>
      </c>
      <c r="D94" s="23">
        <f>$D$44*$D$93</f>
        <v>5.0400955637530873E-2</v>
      </c>
      <c r="E94" s="13">
        <f>D94*($E$21)</f>
        <v>107.43467703696081</v>
      </c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51" t="s">
        <v>29</v>
      </c>
      <c r="C95" s="50"/>
      <c r="D95" s="24">
        <f t="shared" ref="D95:E95" si="9">SUM(D93:D94)</f>
        <v>0.18736007421777778</v>
      </c>
      <c r="E95" s="25">
        <f t="shared" si="9"/>
        <v>399.37673420261507</v>
      </c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5"/>
      <c r="C96" s="1"/>
      <c r="D96" s="1"/>
      <c r="E96" s="16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51" t="s">
        <v>99</v>
      </c>
      <c r="C97" s="52"/>
      <c r="D97" s="52"/>
      <c r="E97" s="53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6" t="s">
        <v>100</v>
      </c>
      <c r="C98" s="19" t="s">
        <v>101</v>
      </c>
      <c r="D98" s="19" t="s">
        <v>16</v>
      </c>
      <c r="E98" s="27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1" t="s">
        <v>17</v>
      </c>
      <c r="C99" s="28" t="s">
        <v>102</v>
      </c>
      <c r="D99" s="35">
        <v>0</v>
      </c>
      <c r="E99" s="13">
        <v>0</v>
      </c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51" t="s">
        <v>29</v>
      </c>
      <c r="C100" s="50"/>
      <c r="D100" s="36">
        <f t="shared" ref="D100:E100" si="10">SUM(D99)</f>
        <v>0</v>
      </c>
      <c r="E100" s="37">
        <f t="shared" si="10"/>
        <v>0</v>
      </c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5"/>
      <c r="C101" s="1"/>
      <c r="D101" s="1"/>
      <c r="E101" s="16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51" t="s">
        <v>103</v>
      </c>
      <c r="C102" s="52"/>
      <c r="D102" s="52"/>
      <c r="E102" s="53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26">
        <v>4</v>
      </c>
      <c r="C103" s="54" t="s">
        <v>104</v>
      </c>
      <c r="D103" s="50"/>
      <c r="E103" s="27" t="s">
        <v>16</v>
      </c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1" t="s">
        <v>85</v>
      </c>
      <c r="C104" s="55" t="s">
        <v>86</v>
      </c>
      <c r="D104" s="50"/>
      <c r="E104" s="13">
        <f>E95</f>
        <v>399.37673420261507</v>
      </c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1" t="s">
        <v>100</v>
      </c>
      <c r="C105" s="55" t="s">
        <v>105</v>
      </c>
      <c r="D105" s="50"/>
      <c r="E105" s="13">
        <f>D100</f>
        <v>0</v>
      </c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51" t="s">
        <v>29</v>
      </c>
      <c r="C106" s="52"/>
      <c r="D106" s="50"/>
      <c r="E106" s="25">
        <f>SUM(E104:E105)</f>
        <v>399.37673420261507</v>
      </c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5"/>
      <c r="C107" s="1"/>
      <c r="D107" s="1"/>
      <c r="E107" s="16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56" t="s">
        <v>106</v>
      </c>
      <c r="C108" s="57"/>
      <c r="D108" s="57"/>
      <c r="E108" s="58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9">
        <v>5</v>
      </c>
      <c r="C109" s="59" t="s">
        <v>107</v>
      </c>
      <c r="D109" s="60"/>
      <c r="E109" s="10" t="s">
        <v>16</v>
      </c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1" t="s">
        <v>17</v>
      </c>
      <c r="C110" s="55" t="s">
        <v>108</v>
      </c>
      <c r="D110" s="50"/>
      <c r="E110" s="13">
        <v>50</v>
      </c>
      <c r="F110" s="5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1" t="s">
        <v>19</v>
      </c>
      <c r="C111" s="55" t="s">
        <v>109</v>
      </c>
      <c r="D111" s="50"/>
      <c r="E111" s="13">
        <v>50</v>
      </c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1" t="s">
        <v>21</v>
      </c>
      <c r="C112" s="55" t="s">
        <v>110</v>
      </c>
      <c r="D112" s="50"/>
      <c r="E112" s="13">
        <v>0</v>
      </c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1" t="s">
        <v>23</v>
      </c>
      <c r="C113" s="55" t="s">
        <v>28</v>
      </c>
      <c r="D113" s="50"/>
      <c r="E113" s="13">
        <v>0</v>
      </c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51" t="s">
        <v>29</v>
      </c>
      <c r="C114" s="52"/>
      <c r="D114" s="50"/>
      <c r="E114" s="25">
        <f>SUM(E110:E113)</f>
        <v>100</v>
      </c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61" t="s">
        <v>111</v>
      </c>
      <c r="C115" s="62"/>
      <c r="D115" s="62"/>
      <c r="E115" s="63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5"/>
      <c r="C116" s="1"/>
      <c r="D116" s="1"/>
      <c r="E116" s="16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56" t="s">
        <v>112</v>
      </c>
      <c r="C117" s="57"/>
      <c r="D117" s="57"/>
      <c r="E117" s="58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64" t="s">
        <v>113</v>
      </c>
      <c r="C118" s="60"/>
      <c r="D118" s="65" t="s">
        <v>114</v>
      </c>
      <c r="E118" s="66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6">
        <v>6</v>
      </c>
      <c r="C119" s="19" t="s">
        <v>115</v>
      </c>
      <c r="D119" s="19" t="s">
        <v>35</v>
      </c>
      <c r="E119" s="27" t="s">
        <v>16</v>
      </c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1" t="s">
        <v>17</v>
      </c>
      <c r="C120" s="38" t="s">
        <v>116</v>
      </c>
      <c r="D120" s="39">
        <v>0.05</v>
      </c>
      <c r="E120" s="40">
        <f>$D120*E$138</f>
        <v>240.0459831865752</v>
      </c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1" t="s">
        <v>19</v>
      </c>
      <c r="C121" s="38" t="s">
        <v>117</v>
      </c>
      <c r="D121" s="39">
        <v>0.1</v>
      </c>
      <c r="E121" s="40">
        <f>$D121*(E$138+E120)</f>
        <v>504.09656469180794</v>
      </c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41" t="s">
        <v>21</v>
      </c>
      <c r="C122" s="42" t="s">
        <v>118</v>
      </c>
      <c r="D122" s="39">
        <f t="shared" ref="D122:E122" si="11">SUM(D123:D126)</f>
        <v>0.14250000000000002</v>
      </c>
      <c r="E122" s="40">
        <f t="shared" si="11"/>
        <v>921.48264157948563</v>
      </c>
      <c r="F122" s="1"/>
      <c r="G122" s="1"/>
      <c r="H122" s="1"/>
      <c r="I122" s="43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1" t="s">
        <v>119</v>
      </c>
      <c r="C123" s="21" t="s">
        <v>120</v>
      </c>
      <c r="D123" s="44">
        <f>IF(D118="Lucro presumido",0.65%,1.65%)</f>
        <v>1.6500000000000001E-2</v>
      </c>
      <c r="E123" s="45">
        <f t="shared" ref="E123:E126" si="12">($E$138+$E$120+$E$121)*D123/(1-$D$122)</f>
        <v>106.69799007762465</v>
      </c>
      <c r="F123" s="1"/>
      <c r="G123" s="1"/>
      <c r="H123" s="1"/>
      <c r="I123" s="43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1" t="s">
        <v>121</v>
      </c>
      <c r="C124" s="21" t="s">
        <v>122</v>
      </c>
      <c r="D124" s="44">
        <f>IF(D118="Lucro presumido",3%,7.6%)</f>
        <v>7.5999999999999998E-2</v>
      </c>
      <c r="E124" s="45">
        <f t="shared" si="12"/>
        <v>491.45740884239228</v>
      </c>
      <c r="F124" s="1"/>
      <c r="G124" s="1"/>
      <c r="H124" s="1"/>
      <c r="I124" s="1"/>
      <c r="J124" s="43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1" t="s">
        <v>123</v>
      </c>
      <c r="C125" s="21" t="s">
        <v>124</v>
      </c>
      <c r="D125" s="46">
        <v>0.05</v>
      </c>
      <c r="E125" s="45">
        <f t="shared" si="12"/>
        <v>323.32724265946865</v>
      </c>
      <c r="F125" s="1"/>
      <c r="G125" s="1"/>
      <c r="H125" s="5"/>
      <c r="I125" s="1"/>
      <c r="J125" s="43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1" t="s">
        <v>23</v>
      </c>
      <c r="C126" s="28" t="s">
        <v>125</v>
      </c>
      <c r="D126" s="44">
        <v>0</v>
      </c>
      <c r="E126" s="45">
        <f t="shared" si="12"/>
        <v>0</v>
      </c>
      <c r="F126" s="1"/>
      <c r="G126" s="1"/>
      <c r="H126" s="1"/>
      <c r="I126" s="1"/>
      <c r="J126" s="43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51" t="s">
        <v>29</v>
      </c>
      <c r="C127" s="50"/>
      <c r="D127" s="47">
        <f t="shared" ref="D127:E127" si="13">SUM(D120:D122)</f>
        <v>0.29250000000000004</v>
      </c>
      <c r="E127" s="25">
        <f t="shared" si="13"/>
        <v>1665.6251894578686</v>
      </c>
      <c r="F127" s="1"/>
      <c r="G127" s="1"/>
      <c r="H127" s="1"/>
      <c r="I127" s="1"/>
      <c r="J127" s="43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61" t="s">
        <v>126</v>
      </c>
      <c r="C128" s="62"/>
      <c r="D128" s="62"/>
      <c r="E128" s="63"/>
      <c r="F128" s="1"/>
      <c r="G128" s="1"/>
      <c r="H128" s="1"/>
      <c r="I128" s="1"/>
      <c r="J128" s="43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61" t="s">
        <v>127</v>
      </c>
      <c r="C129" s="62"/>
      <c r="D129" s="62"/>
      <c r="E129" s="63"/>
      <c r="F129" s="1"/>
      <c r="G129" s="1"/>
      <c r="H129" s="1"/>
      <c r="I129" s="1"/>
      <c r="J129" s="43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5"/>
      <c r="C130" s="1"/>
      <c r="D130" s="1"/>
      <c r="E130" s="16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56" t="s">
        <v>128</v>
      </c>
      <c r="C131" s="57"/>
      <c r="D131" s="57"/>
      <c r="E131" s="58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72" t="s">
        <v>129</v>
      </c>
      <c r="C132" s="73"/>
      <c r="D132" s="60"/>
      <c r="E132" s="10" t="s">
        <v>130</v>
      </c>
      <c r="F132" s="1"/>
      <c r="G132" s="1"/>
      <c r="H132" s="1"/>
      <c r="I132" s="1"/>
      <c r="J132" s="43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1" t="s">
        <v>17</v>
      </c>
      <c r="C133" s="67" t="s">
        <v>14</v>
      </c>
      <c r="D133" s="50"/>
      <c r="E133" s="13">
        <f>E21</f>
        <v>2131.6</v>
      </c>
      <c r="F133" s="1"/>
      <c r="G133" s="1"/>
      <c r="H133" s="43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1" t="s">
        <v>19</v>
      </c>
      <c r="C134" s="67" t="s">
        <v>31</v>
      </c>
      <c r="D134" s="50"/>
      <c r="E134" s="13">
        <f>E66</f>
        <v>2028.9968006399999</v>
      </c>
      <c r="F134" s="1"/>
      <c r="G134" s="1"/>
      <c r="H134" s="1"/>
      <c r="I134" s="1"/>
      <c r="J134" s="43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1" t="s">
        <v>21</v>
      </c>
      <c r="C135" s="67" t="s">
        <v>73</v>
      </c>
      <c r="D135" s="50"/>
      <c r="E135" s="13">
        <f>E76</f>
        <v>140.94612888888886</v>
      </c>
      <c r="F135" s="1"/>
      <c r="G135" s="1"/>
      <c r="H135" s="1"/>
      <c r="I135" s="1"/>
      <c r="J135" s="43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1" t="s">
        <v>23</v>
      </c>
      <c r="C136" s="67" t="s">
        <v>82</v>
      </c>
      <c r="D136" s="50"/>
      <c r="E136" s="13">
        <f>E106</f>
        <v>399.37673420261507</v>
      </c>
      <c r="F136" s="1"/>
      <c r="G136" s="1"/>
      <c r="H136" s="43"/>
      <c r="I136" s="1"/>
      <c r="J136" s="43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1" t="s">
        <v>25</v>
      </c>
      <c r="C137" s="67" t="s">
        <v>106</v>
      </c>
      <c r="D137" s="50"/>
      <c r="E137" s="13">
        <f>E114</f>
        <v>100</v>
      </c>
      <c r="F137" s="1"/>
      <c r="G137" s="1"/>
      <c r="H137" s="43"/>
      <c r="I137" s="1"/>
      <c r="J137" s="43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51" t="s">
        <v>131</v>
      </c>
      <c r="C138" s="52"/>
      <c r="D138" s="50"/>
      <c r="E138" s="25">
        <f>SUM(E133:E137)</f>
        <v>4800.9196637315035</v>
      </c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1" t="s">
        <v>27</v>
      </c>
      <c r="C139" s="55" t="s">
        <v>112</v>
      </c>
      <c r="D139" s="50"/>
      <c r="E139" s="13">
        <f>E127</f>
        <v>1665.6251894578686</v>
      </c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68" t="s">
        <v>132</v>
      </c>
      <c r="C140" s="69"/>
      <c r="D140" s="70"/>
      <c r="E140" s="48">
        <f>SUM(E138:E139)</f>
        <v>6466.5448531893726</v>
      </c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71"/>
      <c r="C142" s="62"/>
      <c r="D142" s="62"/>
      <c r="E142" s="62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43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43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43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43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43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79:E79"/>
    <mergeCell ref="B80:E80"/>
    <mergeCell ref="B82:E82"/>
    <mergeCell ref="B91:C91"/>
    <mergeCell ref="C65:D65"/>
    <mergeCell ref="B68:E68"/>
    <mergeCell ref="B66:D66"/>
    <mergeCell ref="B76:C76"/>
    <mergeCell ref="B77:E77"/>
    <mergeCell ref="B59:E59"/>
    <mergeCell ref="B61:E61"/>
    <mergeCell ref="C62:D62"/>
    <mergeCell ref="C63:D63"/>
    <mergeCell ref="C64:D64"/>
    <mergeCell ref="B47:E47"/>
    <mergeCell ref="B48:E48"/>
    <mergeCell ref="B50:E50"/>
    <mergeCell ref="B57:D57"/>
    <mergeCell ref="B58:E58"/>
    <mergeCell ref="B32:E32"/>
    <mergeCell ref="B34:E34"/>
    <mergeCell ref="B44:C44"/>
    <mergeCell ref="B45:E45"/>
    <mergeCell ref="B46:E46"/>
    <mergeCell ref="B24:E24"/>
    <mergeCell ref="B25:E25"/>
    <mergeCell ref="B29:C29"/>
    <mergeCell ref="B30:E30"/>
    <mergeCell ref="B31:E31"/>
    <mergeCell ref="C18:D18"/>
    <mergeCell ref="C19:D19"/>
    <mergeCell ref="C20:D20"/>
    <mergeCell ref="B21:D21"/>
    <mergeCell ref="B22:E22"/>
    <mergeCell ref="B13:E13"/>
    <mergeCell ref="C14:D14"/>
    <mergeCell ref="C15:D15"/>
    <mergeCell ref="C16:D16"/>
    <mergeCell ref="C17:D17"/>
    <mergeCell ref="D7:E7"/>
    <mergeCell ref="D8:E8"/>
    <mergeCell ref="D9:E9"/>
    <mergeCell ref="D10:E10"/>
    <mergeCell ref="D11:E11"/>
    <mergeCell ref="B2:E2"/>
    <mergeCell ref="B3:E3"/>
    <mergeCell ref="D4:E4"/>
    <mergeCell ref="D5:E5"/>
    <mergeCell ref="D6:E6"/>
    <mergeCell ref="B140:D140"/>
    <mergeCell ref="B142:E142"/>
    <mergeCell ref="B128:E128"/>
    <mergeCell ref="B129:E129"/>
    <mergeCell ref="B131:E131"/>
    <mergeCell ref="B132:D132"/>
    <mergeCell ref="C133:D133"/>
    <mergeCell ref="C134:D134"/>
    <mergeCell ref="C135:D135"/>
    <mergeCell ref="B127:C127"/>
    <mergeCell ref="C136:D136"/>
    <mergeCell ref="C137:D137"/>
    <mergeCell ref="B138:D138"/>
    <mergeCell ref="C139:D139"/>
    <mergeCell ref="B114:D114"/>
    <mergeCell ref="B115:E115"/>
    <mergeCell ref="B117:E117"/>
    <mergeCell ref="B118:C118"/>
    <mergeCell ref="D118:E11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B106:D106"/>
    <mergeCell ref="B108:E108"/>
    <mergeCell ref="B93:C93"/>
    <mergeCell ref="B95:C95"/>
    <mergeCell ref="B97:E97"/>
    <mergeCell ref="B100:C100"/>
    <mergeCell ref="B102:E102"/>
  </mergeCells>
  <dataValidations count="1">
    <dataValidation type="list" allowBlank="1" showErrorMessage="1" sqref="D118">
      <formula1>"Lucro presumido,Lucro real"</formula1>
    </dataValidation>
  </dataValidations>
  <printOptions horizontalCentered="1"/>
  <pageMargins left="0.55118110236220474" right="0.55118110236220474" top="1.2598425196850394" bottom="0.98425196850393704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AUXILIAR DE COZINHA - 44 HORAS </vt:lpstr>
      <vt:lpstr>AUXILIAR SERVICOS GERAIS </vt:lpstr>
      <vt:lpstr>COLETOR DE LIXO 44 HORAS  (2)</vt:lpstr>
      <vt:lpstr>CONTROLADOR DE ACESSO</vt:lpstr>
      <vt:lpstr>ENCARREGADO</vt:lpstr>
      <vt:lpstr>JARDINEIRO</vt:lpstr>
      <vt:lpstr>OFICIAL DE MANUTENÇÃO PREDIAL </vt:lpstr>
      <vt:lpstr>RECEPCIONISTA</vt:lpstr>
      <vt:lpstr>SERVENTE HOSPITALAR - 44 HO (3)</vt:lpstr>
      <vt:lpstr>VARREDORES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Biassio</dc:creator>
  <cp:lastModifiedBy>Eric Biassio</cp:lastModifiedBy>
  <dcterms:created xsi:type="dcterms:W3CDTF">2025-09-16T18:29:38Z</dcterms:created>
  <dcterms:modified xsi:type="dcterms:W3CDTF">2025-09-16T19:31:21Z</dcterms:modified>
</cp:coreProperties>
</file>